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1720" windowHeight="13620"/>
  </bookViews>
  <sheets>
    <sheet name="4x4DataTable" sheetId="1" r:id="rId1"/>
    <sheet name="RESxLTtable" sheetId="2" r:id="rId2"/>
    <sheet name="RESxLT-CVBchart" sheetId="5" r:id="rId3"/>
    <sheet name="RESxLT-histoScoreBands" sheetId="6" r:id="rId4"/>
    <sheet name="RESxLT=100SVBchart" sheetId="7" r:id="rId5"/>
    <sheet name="RESxLT-histoLTsProf" sheetId="8" r:id="rId6"/>
    <sheet name="PROFxSTD-table" sheetId="3" r:id="rId7"/>
    <sheet name="PROFxSTD-VCBchart" sheetId="9" r:id="rId8"/>
    <sheet name="PROFxSTD-VSBchart" sheetId="10" r:id="rId9"/>
    <sheet name="RptMeas-table" sheetId="4" r:id="rId10"/>
    <sheet name="RM-100SVBchart" sheetId="11" r:id="rId11"/>
    <sheet name="RM-LineGraph1" sheetId="12" r:id="rId12"/>
    <sheet name="RM-VCBgraph" sheetId="13" r:id="rId13"/>
    <sheet name="RM-LineGraph2" sheetId="14" r:id="rId14"/>
  </sheets>
  <definedNames>
    <definedName name="_xlnm.Print_Area" localSheetId="0">'4x4DataTable'!$A$1:$N$21</definedName>
    <definedName name="_xlnm.Print_Area" localSheetId="6">'PROFxSTD-table'!$A$1:$O$21</definedName>
    <definedName name="_xlnm.Print_Area" localSheetId="7">'PROFxSTD-VCBchart'!$A$1:$K$29</definedName>
    <definedName name="_xlnm.Print_Area" localSheetId="8">'PROFxSTD-VSBchart'!$A$1:$K$33</definedName>
    <definedName name="_xlnm.Print_Area" localSheetId="4">'RESxLT=100SVBchart'!$A$1:$J$26</definedName>
    <definedName name="_xlnm.Print_Area" localSheetId="2">'RESxLT-CVBchart'!$A$1:$M$32</definedName>
    <definedName name="_xlnm.Print_Area" localSheetId="5">'RESxLT-histoLTsProf'!$A$1:$L$30</definedName>
    <definedName name="_xlnm.Print_Area" localSheetId="3">'RESxLT-histoScoreBands'!$A$1:$J$27</definedName>
    <definedName name="_xlnm.Print_Area" localSheetId="1">RESxLTtable!$A$1:$AQ$77</definedName>
    <definedName name="_xlnm.Print_Area" localSheetId="10">'RM-100SVBchart'!$A$1:$L$33</definedName>
    <definedName name="_xlnm.Print_Area" localSheetId="11">'RM-LineGraph1'!$A$1:$L$33</definedName>
    <definedName name="_xlnm.Print_Area" localSheetId="13">'RM-LineGraph2'!$A$1:$L$31</definedName>
    <definedName name="_xlnm.Print_Area" localSheetId="12">'RM-VCBgraph'!$A$1:$L$35</definedName>
    <definedName name="_xlnm.Print_Area" localSheetId="9">'RptMeas-table'!$A$1:$O$23</definedName>
  </definedNames>
  <calcPr calcId="125725"/>
</workbook>
</file>

<file path=xl/calcChain.xml><?xml version="1.0" encoding="utf-8"?>
<calcChain xmlns="http://schemas.openxmlformats.org/spreadsheetml/2006/main">
  <c r="M21" i="4"/>
  <c r="L21"/>
  <c r="K21"/>
  <c r="I21"/>
  <c r="M20"/>
  <c r="L20"/>
  <c r="K20"/>
  <c r="I20"/>
  <c r="M19"/>
  <c r="L19"/>
  <c r="K19"/>
  <c r="I19"/>
  <c r="M18"/>
  <c r="L18"/>
  <c r="K18"/>
  <c r="I18"/>
  <c r="I6"/>
  <c r="I4"/>
  <c r="B4"/>
  <c r="I2"/>
  <c r="B2"/>
  <c r="E19" i="3"/>
  <c r="E18"/>
  <c r="E17"/>
  <c r="E16"/>
  <c r="E15"/>
  <c r="I6"/>
  <c r="I4"/>
  <c r="B4"/>
  <c r="I2"/>
  <c r="B2"/>
  <c r="AH77" i="2"/>
  <c r="AH76"/>
  <c r="AH75" s="1"/>
  <c r="AH74"/>
  <c r="AH73"/>
  <c r="AH72"/>
  <c r="AH67"/>
  <c r="AH66"/>
  <c r="AH65" s="1"/>
  <c r="AH64"/>
  <c r="AH63"/>
  <c r="AH62"/>
  <c r="AH61"/>
  <c r="AH60"/>
  <c r="AH59"/>
  <c r="AH58"/>
  <c r="AO54"/>
  <c r="AP53"/>
  <c r="AO53"/>
  <c r="AP52"/>
  <c r="AO52"/>
  <c r="AN52"/>
  <c r="AM52"/>
  <c r="AL52"/>
  <c r="AK52"/>
  <c r="AJ52"/>
  <c r="AG52"/>
  <c r="AF52"/>
  <c r="AE52" s="1"/>
  <c r="AD52"/>
  <c r="AC52"/>
  <c r="AP51"/>
  <c r="AO51"/>
  <c r="AN51"/>
  <c r="AM51"/>
  <c r="AL51"/>
  <c r="AK51"/>
  <c r="AJ51"/>
  <c r="AG51"/>
  <c r="AF51" l="1"/>
  <c r="AE51"/>
  <c r="AD51"/>
  <c r="AC51"/>
  <c r="AP50"/>
  <c r="AO50"/>
  <c r="AG50"/>
  <c r="AF50"/>
  <c r="AE50"/>
  <c r="AD50" s="1"/>
  <c r="AC50"/>
  <c r="AP49"/>
  <c r="AO49"/>
  <c r="AN49"/>
  <c r="AM49"/>
  <c r="AL49"/>
  <c r="AK49"/>
  <c r="AJ49"/>
  <c r="AG49"/>
  <c r="AF49"/>
  <c r="AE49"/>
  <c r="AD49"/>
  <c r="AC49"/>
  <c r="AP48"/>
  <c r="AO48"/>
  <c r="AN48"/>
  <c r="AM48" l="1"/>
  <c r="AL48"/>
  <c r="AK48"/>
  <c r="AJ48"/>
  <c r="AG48"/>
  <c r="AF48"/>
  <c r="AE48"/>
  <c r="AD48"/>
  <c r="AC48"/>
  <c r="AN47"/>
  <c r="AM47"/>
  <c r="AL47"/>
  <c r="AK47" s="1"/>
  <c r="AJ47"/>
  <c r="AG47"/>
  <c r="AF47"/>
  <c r="AE47"/>
  <c r="AD47"/>
  <c r="AC47"/>
  <c r="AA46" s="1"/>
  <c r="Z46" s="1"/>
  <c r="Y46" s="1"/>
  <c r="X46" s="1"/>
  <c r="W46" s="1"/>
  <c r="V46" s="1"/>
  <c r="U46" s="1"/>
  <c r="T46" s="1"/>
  <c r="S46" s="1"/>
  <c r="R46" s="1"/>
  <c r="Q46" s="1"/>
  <c r="P46" s="1"/>
  <c r="O46" s="1"/>
  <c r="N46" s="1"/>
  <c r="M46" s="1"/>
  <c r="L46" s="1"/>
  <c r="K46" s="1"/>
  <c r="J46" s="1"/>
  <c r="I46" s="1"/>
  <c r="H46" s="1"/>
  <c r="G46" s="1"/>
  <c r="F46" s="1"/>
  <c r="E46" s="1"/>
  <c r="D46" s="1"/>
  <c r="C46" s="1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44"/>
  <c r="AO43" s="1"/>
  <c r="AN43" s="1"/>
  <c r="AM43" s="1"/>
  <c r="AL43" s="1"/>
  <c r="AK43" s="1"/>
  <c r="AJ43"/>
  <c r="AI43"/>
  <c r="AH43" s="1"/>
  <c r="AG43"/>
  <c r="AF43"/>
  <c r="AE43"/>
  <c r="AD43"/>
  <c r="AC43"/>
  <c r="AB43"/>
  <c r="AO42" s="1"/>
  <c r="AN42" s="1"/>
  <c r="AM42" s="1"/>
  <c r="AL42" s="1"/>
  <c r="AK42" s="1"/>
  <c r="AJ42"/>
  <c r="AI42"/>
  <c r="AH42" s="1"/>
  <c r="AG42"/>
  <c r="AF42"/>
  <c r="AE42"/>
  <c r="AD42"/>
  <c r="AC42"/>
  <c r="AB42"/>
  <c r="AO41" s="1"/>
  <c r="AN41" s="1"/>
  <c r="AM41" s="1"/>
  <c r="AL41" s="1"/>
  <c r="AK41" s="1"/>
  <c r="AJ41"/>
  <c r="AI41"/>
  <c r="AH41" s="1"/>
  <c r="AG41"/>
  <c r="AF41"/>
  <c r="AE41"/>
  <c r="AD41"/>
  <c r="AC41"/>
  <c r="AB41"/>
  <c r="AO40" s="1"/>
  <c r="AN40" s="1"/>
  <c r="AM40" s="1"/>
  <c r="AL40" s="1"/>
  <c r="AK40" s="1"/>
  <c r="AJ40"/>
  <c r="AI40"/>
  <c r="AH40" s="1"/>
  <c r="AG40"/>
  <c r="AF40"/>
  <c r="AE40"/>
  <c r="AD40"/>
  <c r="AC40"/>
  <c r="AB40"/>
  <c r="AO39" s="1"/>
  <c r="AN39" s="1"/>
  <c r="AM39" s="1"/>
  <c r="AL39" s="1"/>
  <c r="AK39" s="1"/>
  <c r="AJ39"/>
  <c r="AI39"/>
  <c r="AH39" s="1"/>
  <c r="AG39"/>
  <c r="AF39"/>
  <c r="AE39"/>
  <c r="AD39"/>
  <c r="AC39"/>
  <c r="AB39"/>
  <c r="AO38" s="1"/>
  <c r="AN38" s="1"/>
  <c r="AM38" s="1"/>
  <c r="AL38" s="1"/>
  <c r="AK38" s="1"/>
  <c r="AJ38"/>
  <c r="AI38"/>
  <c r="AH38" s="1"/>
  <c r="AG38"/>
  <c r="AF38"/>
  <c r="AE38"/>
  <c r="AD38"/>
  <c r="AC38"/>
  <c r="AB38"/>
  <c r="AO37" s="1"/>
  <c r="AN37" s="1"/>
  <c r="AM37" s="1"/>
  <c r="AL37" s="1"/>
  <c r="AK37" s="1"/>
  <c r="AJ37"/>
  <c r="AI37"/>
  <c r="AH37" s="1"/>
  <c r="AG37"/>
  <c r="AF37"/>
  <c r="AE37"/>
  <c r="AD37"/>
  <c r="AC37"/>
  <c r="AB37"/>
  <c r="AO36" s="1"/>
  <c r="AN36" s="1"/>
  <c r="AM36" s="1"/>
  <c r="AL36" s="1"/>
  <c r="AK36" s="1"/>
  <c r="AJ36"/>
  <c r="AI36"/>
  <c r="AH36" s="1"/>
  <c r="AG36"/>
  <c r="AF36"/>
  <c r="AE36"/>
  <c r="AD36"/>
  <c r="AC36"/>
  <c r="AB36"/>
  <c r="AO35" s="1"/>
  <c r="AN35" s="1"/>
  <c r="AM35" s="1"/>
  <c r="AL35" s="1"/>
  <c r="AK35" s="1"/>
  <c r="AJ35"/>
  <c r="AI35"/>
  <c r="AH35" s="1"/>
  <c r="AG35"/>
  <c r="AF35"/>
  <c r="AE35"/>
  <c r="AD35"/>
  <c r="AC35"/>
  <c r="AB35"/>
  <c r="AO34" s="1"/>
  <c r="AN34" s="1"/>
  <c r="AM34" s="1"/>
  <c r="AL34" s="1"/>
  <c r="AK34" s="1"/>
  <c r="AJ34"/>
  <c r="AI34"/>
  <c r="AH34" s="1"/>
  <c r="AG34"/>
  <c r="AF34"/>
  <c r="AE34"/>
  <c r="AD34"/>
  <c r="AC34"/>
  <c r="AB34"/>
  <c r="AO33" s="1"/>
  <c r="AN33" s="1"/>
  <c r="AM33" s="1"/>
  <c r="AL33" s="1"/>
  <c r="AK33" s="1"/>
  <c r="AJ33"/>
  <c r="AI33"/>
  <c r="AH33" s="1"/>
  <c r="AG33"/>
  <c r="AF33"/>
  <c r="AE33"/>
  <c r="AD33"/>
  <c r="AC33"/>
  <c r="AB33"/>
  <c r="AO32" s="1"/>
  <c r="AN32" s="1"/>
  <c r="AM32" s="1"/>
  <c r="AL32" s="1"/>
  <c r="AK32" s="1"/>
  <c r="AJ32"/>
  <c r="AI32"/>
  <c r="AH32" s="1"/>
  <c r="AG32"/>
  <c r="AF32"/>
  <c r="AE32"/>
  <c r="AD32"/>
  <c r="AC32"/>
  <c r="AB32"/>
  <c r="AO31" s="1"/>
  <c r="AN31" s="1"/>
  <c r="AM31" s="1"/>
  <c r="AL31" s="1"/>
  <c r="AK31" s="1"/>
  <c r="AJ31"/>
  <c r="AI31"/>
  <c r="AH31" s="1"/>
  <c r="AG31"/>
  <c r="AF31"/>
  <c r="AE31"/>
  <c r="AD31"/>
  <c r="AC31"/>
  <c r="AB31"/>
  <c r="AO30" s="1"/>
  <c r="AN30" s="1"/>
  <c r="AM30" s="1"/>
  <c r="AL30" s="1"/>
  <c r="AK30" s="1"/>
  <c r="AJ30"/>
  <c r="AI30"/>
  <c r="AH30" s="1"/>
  <c r="AG30"/>
  <c r="AF30"/>
  <c r="AE30"/>
  <c r="AD30"/>
  <c r="AC30"/>
  <c r="AB30"/>
  <c r="AO29" s="1"/>
  <c r="AN29" s="1"/>
  <c r="AM29" s="1"/>
  <c r="AL29" s="1"/>
  <c r="AK29" s="1"/>
  <c r="AJ29"/>
  <c r="AI29"/>
  <c r="AH29" s="1"/>
  <c r="AG29"/>
  <c r="AF29"/>
  <c r="AE29"/>
  <c r="AD29"/>
  <c r="AC29"/>
  <c r="AB29"/>
  <c r="AO28" s="1"/>
  <c r="AN28" s="1"/>
  <c r="AM28" s="1"/>
  <c r="AL28" s="1"/>
  <c r="AK28" s="1"/>
  <c r="AJ28"/>
  <c r="AI28"/>
  <c r="AH28" s="1"/>
  <c r="AG28"/>
  <c r="AF28"/>
  <c r="AE28"/>
  <c r="AD28"/>
  <c r="AC28"/>
  <c r="AB28"/>
  <c r="AO27" s="1"/>
  <c r="AN27" s="1"/>
  <c r="AM27" s="1"/>
  <c r="AL27" s="1"/>
  <c r="AK27" s="1"/>
  <c r="AJ27"/>
  <c r="AI27"/>
  <c r="AH27" s="1"/>
  <c r="AG27"/>
  <c r="AF27"/>
  <c r="AE27"/>
  <c r="AD27"/>
  <c r="AC27"/>
  <c r="AB27"/>
  <c r="AO26" s="1"/>
  <c r="AN26" s="1"/>
  <c r="AM26" s="1"/>
  <c r="AL26" s="1"/>
  <c r="AK26" s="1"/>
  <c r="AJ26"/>
  <c r="AI26"/>
  <c r="AH26" s="1"/>
  <c r="AG26"/>
  <c r="AF26"/>
  <c r="AE26"/>
  <c r="AD26"/>
  <c r="AC26"/>
  <c r="AB26"/>
  <c r="AO25" s="1"/>
  <c r="AN25" s="1"/>
  <c r="AM25" s="1"/>
  <c r="AL25" s="1"/>
  <c r="AK25" s="1"/>
  <c r="AJ25"/>
  <c r="AI25"/>
  <c r="AH25" s="1"/>
  <c r="AG25"/>
  <c r="AF25"/>
  <c r="AE25"/>
  <c r="AD25"/>
  <c r="AC25"/>
  <c r="AB25"/>
  <c r="AO24" s="1"/>
  <c r="AN24" s="1"/>
  <c r="AM24" s="1"/>
  <c r="AL24" s="1"/>
  <c r="AK24" s="1"/>
  <c r="AJ24"/>
  <c r="AI24"/>
  <c r="AH24" s="1"/>
  <c r="AG24"/>
  <c r="AF24"/>
  <c r="AE24"/>
  <c r="AD24"/>
  <c r="AC24"/>
  <c r="AB24"/>
  <c r="AO23" s="1"/>
  <c r="AN23" s="1"/>
  <c r="AM23" s="1"/>
  <c r="AL23" s="1"/>
  <c r="AK23" s="1"/>
  <c r="AJ23"/>
  <c r="AI23"/>
  <c r="AH23" s="1"/>
  <c r="AG23"/>
  <c r="AF23"/>
  <c r="AE23"/>
  <c r="AD23"/>
  <c r="AC23"/>
  <c r="AB23"/>
  <c r="AO22" s="1"/>
  <c r="AN22" s="1"/>
  <c r="AM22" s="1"/>
  <c r="AL22" s="1"/>
  <c r="AK22" s="1"/>
  <c r="AJ22"/>
  <c r="AI22"/>
  <c r="AH22" s="1"/>
  <c r="AG22"/>
  <c r="AF22"/>
  <c r="AE22"/>
  <c r="AD22"/>
  <c r="AC22"/>
  <c r="AB22"/>
  <c r="AO21" s="1"/>
  <c r="AN21" s="1"/>
  <c r="AM21" s="1"/>
  <c r="AL21" s="1"/>
  <c r="AK21" s="1"/>
  <c r="AJ21"/>
  <c r="AI21"/>
  <c r="AH21" s="1"/>
  <c r="AG21"/>
  <c r="AF21"/>
  <c r="AE21"/>
  <c r="AD21"/>
  <c r="AC21"/>
  <c r="AB21"/>
  <c r="AO20" s="1"/>
  <c r="AN20" s="1"/>
  <c r="AM20" s="1"/>
  <c r="AL20" s="1"/>
  <c r="AK20"/>
  <c r="AJ20"/>
  <c r="AI20"/>
  <c r="AH20" s="1"/>
  <c r="AG20"/>
  <c r="AF20"/>
  <c r="AE20"/>
  <c r="AD20"/>
  <c r="AC20"/>
  <c r="AB20"/>
  <c r="AO19"/>
  <c r="AN19"/>
  <c r="AM19"/>
  <c r="AL19"/>
  <c r="AK19" s="1"/>
  <c r="AJ19"/>
  <c r="AI19"/>
  <c r="AH19" s="1"/>
  <c r="AG19"/>
  <c r="AF19"/>
  <c r="AE19"/>
  <c r="AD19"/>
  <c r="AC19"/>
  <c r="AB19"/>
  <c r="K6"/>
  <c r="K4"/>
  <c r="B4"/>
  <c r="K2"/>
  <c r="B2"/>
</calcChain>
</file>

<file path=xl/sharedStrings.xml><?xml version="1.0" encoding="utf-8"?>
<sst xmlns="http://schemas.openxmlformats.org/spreadsheetml/2006/main" count="197" uniqueCount="141">
  <si>
    <t>Michigan Assessment Consortium</t>
  </si>
  <si>
    <t>Common Assessment Development Series</t>
  </si>
  <si>
    <t>Presenting the Results of the Assessment</t>
  </si>
  <si>
    <t>Module Examples</t>
  </si>
  <si>
    <t xml:space="preserve">Target </t>
  </si>
  <si>
    <t xml:space="preserve">A # </t>
  </si>
  <si>
    <t xml:space="preserve">A % </t>
  </si>
  <si>
    <t xml:space="preserve">B # </t>
  </si>
  <si>
    <t xml:space="preserve">B % </t>
  </si>
  <si>
    <t xml:space="preserve">C # </t>
  </si>
  <si>
    <t xml:space="preserve">C % </t>
  </si>
  <si>
    <t xml:space="preserve">D # </t>
  </si>
  <si>
    <t xml:space="preserve">D % </t>
  </si>
  <si>
    <t xml:space="preserve">total </t>
  </si>
  <si>
    <t>LT 2</t>
  </si>
  <si>
    <t>LT 3</t>
  </si>
  <si>
    <t>LT 4</t>
  </si>
  <si>
    <t>LT 5</t>
  </si>
  <si>
    <t>LT 1</t>
  </si>
  <si>
    <t>Student Totals</t>
  </si>
  <si>
    <t>Score</t>
  </si>
  <si>
    <t>#</t>
  </si>
  <si>
    <t>Data in table format</t>
  </si>
  <si>
    <t>All students have the same score of 20 out of 25</t>
  </si>
  <si>
    <t>Results for 25 students on a 25 item test; each item worth 1 point; 25 points total</t>
  </si>
  <si>
    <t>Five (5) learning targets with 5 items each; score range for each learning target is 0 - 5</t>
  </si>
  <si>
    <t>Summary in lower right hand corner shows number of students scoring at each possible score point level for each learning target</t>
  </si>
  <si>
    <t>Learning Target --&gt;</t>
  </si>
  <si>
    <t>Items --&gt;</t>
  </si>
  <si>
    <t>Summary Table (at right in box); number of students at each score point for each learning target  ---&gt;</t>
  </si>
  <si>
    <t>mean</t>
  </si>
  <si>
    <t>std dev</t>
  </si>
  <si>
    <t>median</t>
  </si>
  <si>
    <t>1st quartile</t>
  </si>
  <si>
    <t>3rd quartile</t>
  </si>
  <si>
    <t>maximum</t>
  </si>
  <si>
    <t>minimum</t>
  </si>
  <si>
    <t>Range</t>
  </si>
  <si>
    <t>IQR</t>
  </si>
  <si>
    <t>0 - 5</t>
  </si>
  <si>
    <t>6 - 10</t>
  </si>
  <si>
    <t>11 - 15</t>
  </si>
  <si>
    <t>16 - 20</t>
  </si>
  <si>
    <t>21-25</t>
  </si>
  <si>
    <t>Score Band</t>
  </si>
  <si>
    <t>mode</t>
  </si>
  <si>
    <t>check count</t>
  </si>
  <si>
    <t>Clustered Vertical Bar Chart</t>
  </si>
  <si>
    <t>Total Score</t>
  </si>
  <si>
    <t>Summary Statistics</t>
  </si>
  <si>
    <t>Score Distribution</t>
  </si>
  <si>
    <t>(Excel Column Chart)</t>
  </si>
  <si>
    <t>(number of points earned out of 5 maximum)</t>
  </si>
  <si>
    <t>Raw Data Table</t>
  </si>
  <si>
    <t>0 = incorrect, 1 = correct</t>
  </si>
  <si>
    <t>Total</t>
  </si>
  <si>
    <t>Learning Target Results</t>
  </si>
  <si>
    <t>S#</t>
  </si>
  <si>
    <t>Student #</t>
  </si>
  <si>
    <t>Learning Target Proficiency</t>
  </si>
  <si>
    <t>Not Prof</t>
  </si>
  <si>
    <t>YES</t>
  </si>
  <si>
    <t>NO</t>
  </si>
  <si>
    <t>check</t>
  </si>
  <si>
    <t>Counts</t>
  </si>
  <si>
    <t>Percentage</t>
  </si>
  <si>
    <t>%</t>
  </si>
  <si>
    <t>0 = NO; 1 = YES (3 or more items correct)</t>
  </si>
  <si>
    <t># of Proficent</t>
  </si>
  <si>
    <t>Learning Targets</t>
  </si>
  <si>
    <t>Proficiency</t>
  </si>
  <si>
    <t>Distribution of # of</t>
  </si>
  <si>
    <t>Proficient Learning Targets</t>
  </si>
  <si>
    <t>Item # Correct</t>
  </si>
  <si>
    <t>Item % Correct</t>
  </si>
  <si>
    <t>LT</t>
  </si>
  <si>
    <t># Prof LTs</t>
  </si>
  <si>
    <t>Prof Count</t>
  </si>
  <si>
    <t>% Prof</t>
  </si>
  <si>
    <t>(Excel 100% Stacked Column Chart)</t>
  </si>
  <si>
    <t>Results by Learning Target, Distribution of Total Scores, and Proficiency by Learning Target</t>
  </si>
  <si>
    <t>(met performance standard of at lest 3 out of 5 items answered correctly)</t>
  </si>
  <si>
    <t>NP</t>
  </si>
  <si>
    <t>Prof</t>
  </si>
  <si>
    <t>Results for 25 students on a test covering five (5) Learning Targets (or Standards)</t>
  </si>
  <si>
    <t>Note: The number or type of items is not specified.</t>
  </si>
  <si>
    <t>Data Table</t>
  </si>
  <si>
    <t>(Excel Clustered Column Chart)</t>
  </si>
  <si>
    <t>Note:  This is NOT a 100% Stacked Column Chart.  All of the columns are the</t>
  </si>
  <si>
    <t>same height because the number of students represented is the same for</t>
  </si>
  <si>
    <t>each column (25)</t>
  </si>
  <si>
    <t>Results by Test Example - How to Display Data for Multiple Tests (Repeated Measures)</t>
  </si>
  <si>
    <t>Results for 25 students on a single learning target (standard) on four (4) separate tests</t>
  </si>
  <si>
    <t>Test</t>
  </si>
  <si>
    <t>Pre-Test</t>
  </si>
  <si>
    <t>Test 1</t>
  </si>
  <si>
    <t>Test 2</t>
  </si>
  <si>
    <t>Post-Test</t>
  </si>
  <si>
    <t>The number of points possible on this learning target was 5 on each test</t>
  </si>
  <si>
    <t>Score Level</t>
  </si>
  <si>
    <t>counts</t>
  </si>
  <si>
    <t>100% Stacked (Vertical) Bar Graph</t>
  </si>
  <si>
    <t>(100% Stacked Column Chart in Excel)</t>
  </si>
  <si>
    <t>Summary Data Table</t>
  </si>
  <si>
    <t>Line Graph with Markers</t>
  </si>
  <si>
    <t>Proficiency (based on 3 or more correct)</t>
  </si>
  <si>
    <t>Vertical Clustered Bar Graph</t>
  </si>
  <si>
    <t>(Clustered Column Chart in Excel)</t>
  </si>
  <si>
    <t>PresentingResultsExamples 20100505-1240 BRF.xlsx</t>
  </si>
  <si>
    <t xml:space="preserve">Results for four (4) students (A,B,C,D) on a </t>
  </si>
  <si>
    <t>25 item test; each item worth 1 point; 25 points total</t>
  </si>
  <si>
    <t>Data Table Example</t>
  </si>
  <si>
    <t>Five (5) Learning Targets (1,2,3,4,5) with five (5) items each, 5 points max per learning target</t>
  </si>
  <si>
    <t>(see RESxLTtable for data)</t>
  </si>
  <si>
    <t>Based on Total Score Distribution Table</t>
  </si>
  <si>
    <t>Based on Summary Table of number of students at each score point for each learning target</t>
  </si>
  <si>
    <t>100% Stacked Bar Chart</t>
  </si>
  <si>
    <t>% of Students Proficient and Not Proficient For Each Learning Target</t>
  </si>
  <si>
    <t>Score Point Results by Learning Target</t>
  </si>
  <si>
    <t>Distribution of Total Scores in Score Bands</t>
  </si>
  <si>
    <t>Histogram</t>
  </si>
  <si>
    <t>Based on Proficiency Table</t>
  </si>
  <si>
    <t>Distribution for Class of Number of Learning Targets on which Students were Proficient</t>
  </si>
  <si>
    <t>Based on Distirbution of # of Proficient Learning Targets table</t>
  </si>
  <si>
    <t>Vertical Clustered Bar Chart</t>
  </si>
  <si>
    <t>on each of Five (5) Learning Targets (or standards)</t>
  </si>
  <si>
    <t>Number of Students Proficient Compared to Number of Students Not Proficient</t>
  </si>
  <si>
    <t>(see PROFxSTD-table for data)</t>
  </si>
  <si>
    <t>(Excel 100% Stacked Bar Chart)</t>
  </si>
  <si>
    <t>Vertical Stacked Bar Chart</t>
  </si>
  <si>
    <t>Percentage of Students at Each Score Level for a Single Learning Target</t>
  </si>
  <si>
    <t>on Four Tests  (N = 25 students)</t>
  </si>
  <si>
    <t>(see RptMeas-table for data)</t>
  </si>
  <si>
    <t>Number of Students at Each Score level for a Single Learning Target on Four Test</t>
  </si>
  <si>
    <t>(N = 25 stuents)</t>
  </si>
  <si>
    <t>(Excel Line Chart)</t>
  </si>
  <si>
    <t>Number of Students Proficient on a Single Learning Target on Each of Four Tests</t>
  </si>
  <si>
    <t>(N = 25 students)</t>
  </si>
  <si>
    <t xml:space="preserve">Note:  </t>
  </si>
  <si>
    <t>When looking a proficiency, the number of items (points) on each test for this</t>
  </si>
  <si>
    <t>learning target do not have to be the same.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</si>
</sst>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5EF0F7"/>
      <name val="Calibri"/>
      <family val="2"/>
    </font>
    <font>
      <b/>
      <sz val="12"/>
      <color rgb="FFFFC000"/>
      <name val="Calibri"/>
      <family val="2"/>
    </font>
    <font>
      <sz val="11"/>
      <name val="Calibri"/>
      <family val="2"/>
      <scheme val="minor"/>
    </font>
    <font>
      <b/>
      <sz val="12"/>
      <color rgb="FFFF0066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F6FC6"/>
        <bgColor indexed="64"/>
      </patternFill>
    </fill>
    <fill>
      <patternFill patternType="solid">
        <fgColor rgb="FFCCD5EA"/>
        <bgColor indexed="64"/>
      </patternFill>
    </fill>
    <fill>
      <patternFill patternType="solid">
        <fgColor rgb="FFE7EBF5"/>
        <bgColor indexed="64"/>
      </patternFill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 readingOrder="1"/>
    </xf>
    <xf numFmtId="0" fontId="6" fillId="3" borderId="15" xfId="0" applyFont="1" applyFill="1" applyBorder="1" applyAlignment="1">
      <alignment horizontal="center" vertical="center" wrapText="1" readingOrder="1"/>
    </xf>
    <xf numFmtId="0" fontId="6" fillId="4" borderId="16" xfId="0" applyFont="1" applyFill="1" applyBorder="1" applyAlignment="1">
      <alignment horizontal="center" vertical="center" wrapText="1" readingOrder="1"/>
    </xf>
    <xf numFmtId="0" fontId="6" fillId="3" borderId="16" xfId="0" applyFont="1" applyFill="1" applyBorder="1" applyAlignment="1">
      <alignment horizontal="center" vertical="center" wrapText="1" readingOrder="1"/>
    </xf>
    <xf numFmtId="0" fontId="5" fillId="2" borderId="14" xfId="0" applyFont="1" applyFill="1" applyBorder="1" applyAlignment="1">
      <alignment horizontal="right" vertical="center" wrapText="1" readingOrder="1"/>
    </xf>
    <xf numFmtId="0" fontId="6" fillId="3" borderId="15" xfId="0" applyFont="1" applyFill="1" applyBorder="1" applyAlignment="1">
      <alignment horizontal="right" vertical="center" wrapText="1" readingOrder="1"/>
    </xf>
    <xf numFmtId="0" fontId="6" fillId="4" borderId="16" xfId="0" applyFont="1" applyFill="1" applyBorder="1" applyAlignment="1">
      <alignment horizontal="right" vertical="center" wrapText="1" readingOrder="1"/>
    </xf>
    <xf numFmtId="0" fontId="6" fillId="3" borderId="16" xfId="0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8" fillId="0" borderId="0" xfId="0" applyFont="1" applyFill="1" applyBorder="1" applyAlignment="1">
      <alignment horizontal="center" wrapText="1" readingOrder="1"/>
    </xf>
    <xf numFmtId="0" fontId="0" fillId="0" borderId="0" xfId="0" applyAlignment="1"/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5" borderId="4" xfId="0" applyFill="1" applyBorder="1"/>
    <xf numFmtId="0" fontId="0" fillId="5" borderId="0" xfId="0" applyFill="1"/>
    <xf numFmtId="0" fontId="0" fillId="5" borderId="6" xfId="0" applyFill="1" applyBorder="1"/>
    <xf numFmtId="0" fontId="0" fillId="5" borderId="7" xfId="0" applyFill="1" applyBorder="1"/>
    <xf numFmtId="0" fontId="0" fillId="0" borderId="7" xfId="0" applyBorder="1" applyAlignment="1"/>
    <xf numFmtId="0" fontId="0" fillId="0" borderId="4" xfId="0" applyBorder="1" applyAlignment="1">
      <alignment vertical="center"/>
    </xf>
    <xf numFmtId="0" fontId="0" fillId="5" borderId="1" xfId="0" applyFill="1" applyBorder="1"/>
    <xf numFmtId="0" fontId="0" fillId="5" borderId="8" xfId="0" applyFill="1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/>
    <xf numFmtId="9" fontId="0" fillId="0" borderId="0" xfId="0" applyNumberFormat="1" applyBorder="1"/>
    <xf numFmtId="0" fontId="0" fillId="0" borderId="9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 readingOrder="1"/>
    </xf>
    <xf numFmtId="0" fontId="0" fillId="0" borderId="8" xfId="0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1"/>
    </xf>
    <xf numFmtId="0" fontId="0" fillId="5" borderId="6" xfId="0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5" xfId="0" applyFont="1" applyFill="1" applyBorder="1" applyAlignment="1">
      <alignment horizontal="center" vertical="center" wrapText="1" readingOrder="1"/>
    </xf>
    <xf numFmtId="0" fontId="8" fillId="5" borderId="3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 readingOrder="1"/>
    </xf>
    <xf numFmtId="0" fontId="11" fillId="0" borderId="0" xfId="0" applyFont="1"/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quotePrefix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quotePrefix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28" xfId="0" applyBorder="1" applyAlignment="1">
      <alignment horizontal="center" vertical="center"/>
    </xf>
    <xf numFmtId="0" fontId="0" fillId="0" borderId="29" xfId="0" applyFill="1" applyBorder="1" applyAlignment="1">
      <alignment horizontal="centerContinuous" vertical="center"/>
    </xf>
    <xf numFmtId="0" fontId="0" fillId="0" borderId="28" xfId="0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164" fontId="0" fillId="0" borderId="20" xfId="0" applyNumberFormat="1" applyBorder="1" applyAlignment="1">
      <alignment vertical="center"/>
    </xf>
    <xf numFmtId="164" fontId="0" fillId="0" borderId="20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1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33" xfId="0" applyBorder="1" applyAlignment="1">
      <alignment vertical="center"/>
    </xf>
    <xf numFmtId="0" fontId="0" fillId="0" borderId="29" xfId="0" applyBorder="1"/>
    <xf numFmtId="0" fontId="0" fillId="0" borderId="28" xfId="0" applyBorder="1"/>
    <xf numFmtId="0" fontId="0" fillId="0" borderId="30" xfId="0" applyBorder="1"/>
    <xf numFmtId="0" fontId="0" fillId="0" borderId="22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4" fillId="0" borderId="34" xfId="0" applyFont="1" applyBorder="1"/>
    <xf numFmtId="0" fontId="4" fillId="0" borderId="32" xfId="0" applyFont="1" applyBorder="1"/>
    <xf numFmtId="0" fontId="11" fillId="0" borderId="0" xfId="0" quotePrefix="1" applyFont="1"/>
    <xf numFmtId="0" fontId="0" fillId="0" borderId="5" xfId="0" applyFill="1" applyBorder="1" applyAlignment="1">
      <alignment horizontal="center" vertical="center"/>
    </xf>
    <xf numFmtId="0" fontId="0" fillId="5" borderId="3" xfId="0" applyFill="1" applyBorder="1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5" borderId="7" xfId="0" applyFill="1" applyBorder="1" applyAlignment="1">
      <alignment horizontal="center" vertical="center"/>
    </xf>
    <xf numFmtId="0" fontId="0" fillId="0" borderId="13" xfId="0" applyBorder="1" applyAlignment="1"/>
    <xf numFmtId="0" fontId="0" fillId="0" borderId="38" xfId="0" applyBorder="1" applyAlignment="1"/>
    <xf numFmtId="9" fontId="0" fillId="0" borderId="13" xfId="0" applyNumberFormat="1" applyBorder="1"/>
    <xf numFmtId="9" fontId="0" fillId="0" borderId="12" xfId="0" applyNumberFormat="1" applyBorder="1"/>
    <xf numFmtId="9" fontId="0" fillId="0" borderId="39" xfId="0" applyNumberFormat="1" applyBorder="1"/>
    <xf numFmtId="9" fontId="0" fillId="0" borderId="21" xfId="0" applyNumberFormat="1" applyBorder="1"/>
    <xf numFmtId="0" fontId="0" fillId="0" borderId="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quotePrefix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0" fillId="0" borderId="37" xfId="0" applyBorder="1"/>
    <xf numFmtId="0" fontId="0" fillId="0" borderId="40" xfId="0" applyBorder="1"/>
    <xf numFmtId="0" fontId="0" fillId="0" borderId="35" xfId="0" applyBorder="1"/>
    <xf numFmtId="0" fontId="0" fillId="0" borderId="0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42" xfId="0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35" xfId="0" applyFont="1" applyBorder="1"/>
    <xf numFmtId="0" fontId="0" fillId="5" borderId="11" xfId="0" applyFill="1" applyBorder="1" applyAlignment="1"/>
    <xf numFmtId="0" fontId="0" fillId="5" borderId="3" xfId="0" applyFill="1" applyBorder="1" applyAlignment="1"/>
    <xf numFmtId="0" fontId="0" fillId="5" borderId="11" xfId="0" applyFill="1" applyBorder="1"/>
    <xf numFmtId="0" fontId="0" fillId="5" borderId="5" xfId="0" applyFill="1" applyBorder="1"/>
    <xf numFmtId="0" fontId="0" fillId="5" borderId="2" xfId="0" applyFill="1" applyBorder="1"/>
    <xf numFmtId="0" fontId="0" fillId="5" borderId="44" xfId="0" applyFill="1" applyBorder="1"/>
    <xf numFmtId="0" fontId="0" fillId="5" borderId="40" xfId="0" applyFill="1" applyBorder="1"/>
    <xf numFmtId="0" fontId="0" fillId="0" borderId="4" xfId="0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readingOrder="1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4" fillId="0" borderId="0" xfId="0" applyFont="1" applyBorder="1"/>
    <xf numFmtId="0" fontId="12" fillId="0" borderId="8" xfId="0" applyFont="1" applyFill="1" applyBorder="1" applyAlignment="1">
      <alignment horizontal="right" vertical="center"/>
    </xf>
    <xf numFmtId="0" fontId="0" fillId="0" borderId="43" xfId="0" applyFill="1" applyBorder="1" applyAlignment="1">
      <alignment horizontal="right" vertical="center"/>
    </xf>
    <xf numFmtId="0" fontId="0" fillId="0" borderId="4" xfId="0" quotePrefix="1" applyBorder="1" applyAlignment="1">
      <alignment horizontal="right" vertical="center"/>
    </xf>
    <xf numFmtId="9" fontId="0" fillId="0" borderId="26" xfId="0" applyNumberFormat="1" applyBorder="1"/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0" fillId="0" borderId="3" xfId="0" quotePrefix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Fill="1" applyBorder="1" applyAlignment="1">
      <alignment horizontal="centerContinuous" vertical="center"/>
    </xf>
    <xf numFmtId="0" fontId="0" fillId="0" borderId="37" xfId="0" quotePrefix="1" applyBorder="1"/>
    <xf numFmtId="1" fontId="0" fillId="0" borderId="23" xfId="0" applyNumberFormat="1" applyBorder="1" applyAlignment="1">
      <alignment horizontal="center" vertical="center"/>
    </xf>
    <xf numFmtId="1" fontId="0" fillId="0" borderId="20" xfId="0" applyNumberFormat="1" applyFont="1" applyFill="1" applyBorder="1" applyAlignment="1">
      <alignment vertical="center"/>
    </xf>
    <xf numFmtId="1" fontId="0" fillId="0" borderId="20" xfId="0" applyNumberFormat="1" applyFont="1" applyBorder="1" applyAlignment="1">
      <alignment vertical="center"/>
    </xf>
    <xf numFmtId="9" fontId="0" fillId="0" borderId="7" xfId="0" applyNumberFormat="1" applyBorder="1" applyAlignment="1">
      <alignment vertical="center"/>
    </xf>
    <xf numFmtId="1" fontId="4" fillId="0" borderId="34" xfId="0" applyNumberFormat="1" applyFont="1" applyBorder="1"/>
    <xf numFmtId="0" fontId="2" fillId="0" borderId="0" xfId="0" quotePrefix="1" applyFont="1"/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Font="1"/>
    <xf numFmtId="0" fontId="0" fillId="0" borderId="9" xfId="0" applyBorder="1" applyAlignment="1">
      <alignment horizontal="centerContinuous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/>
    <xf numFmtId="0" fontId="4" fillId="0" borderId="9" xfId="0" applyFont="1" applyBorder="1"/>
    <xf numFmtId="0" fontId="0" fillId="0" borderId="9" xfId="0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13" fillId="0" borderId="0" xfId="0" applyFont="1"/>
    <xf numFmtId="0" fontId="13" fillId="0" borderId="0" xfId="0" quotePrefix="1" applyFont="1"/>
    <xf numFmtId="0" fontId="13" fillId="0" borderId="0" xfId="0" applyFont="1" applyFill="1" applyBorder="1" applyAlignment="1"/>
    <xf numFmtId="0" fontId="13" fillId="0" borderId="0" xfId="0" quotePrefix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Score Point Results by Learning Target</a:t>
            </a:r>
          </a:p>
          <a:p>
            <a:pPr>
              <a:defRPr/>
            </a:pPr>
            <a:r>
              <a:rPr lang="en-US" sz="1100" b="1"/>
              <a:t>(for 25</a:t>
            </a:r>
            <a:r>
              <a:rPr lang="en-US" sz="1100" b="1" baseline="0"/>
              <a:t> students on a 25 item test)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8750000000000019E-2"/>
          <c:y val="4.8611111111111112E-2"/>
          <c:w val="0.7520833333333341"/>
          <c:h val="0.79513888888888884"/>
        </c:manualLayout>
      </c:layout>
      <c:barChart>
        <c:barDir val="col"/>
        <c:grouping val="clustered"/>
        <c:ser>
          <c:idx val="0"/>
          <c:order val="0"/>
          <c:tx>
            <c:v>0</c:v>
          </c:tx>
          <c:cat>
            <c:strRef>
              <c:f>RESxLTtable!$AC$45:$AG$45</c:f>
              <c:strCache>
                <c:ptCount val="5"/>
                <c:pt idx="0">
                  <c:v>LT 1</c:v>
                </c:pt>
                <c:pt idx="1">
                  <c:v>LT 2</c:v>
                </c:pt>
                <c:pt idx="2">
                  <c:v>LT 3</c:v>
                </c:pt>
                <c:pt idx="3">
                  <c:v>LT 4</c:v>
                </c:pt>
                <c:pt idx="4">
                  <c:v>LT 5</c:v>
                </c:pt>
              </c:strCache>
            </c:strRef>
          </c:cat>
          <c:val>
            <c:numRef>
              <c:f>RESxLTtable!$AC$47:$AG$47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</c:ser>
        <c:ser>
          <c:idx val="1"/>
          <c:order val="1"/>
          <c:tx>
            <c:v>1</c:v>
          </c:tx>
          <c:val>
            <c:numRef>
              <c:f>RESxLTtable!$AC$48:$AG$48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</c:numCache>
            </c:numRef>
          </c:val>
        </c:ser>
        <c:ser>
          <c:idx val="2"/>
          <c:order val="2"/>
          <c:tx>
            <c:v>2</c:v>
          </c:tx>
          <c:val>
            <c:numRef>
              <c:f>RESxLTtable!$AC$49:$AG$49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8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</c:ser>
        <c:ser>
          <c:idx val="3"/>
          <c:order val="3"/>
          <c:tx>
            <c:v>3</c:v>
          </c:tx>
          <c:val>
            <c:numRef>
              <c:f>RESxLTtable!$AC$50:$AG$50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ser>
          <c:idx val="4"/>
          <c:order val="4"/>
          <c:tx>
            <c:v>4</c:v>
          </c:tx>
          <c:val>
            <c:numRef>
              <c:f>RESxLTtable!$AC$51:$AG$51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ser>
          <c:idx val="5"/>
          <c:order val="5"/>
          <c:tx>
            <c:v>5</c:v>
          </c:tx>
          <c:val>
            <c:numRef>
              <c:f>RESxLTtable!$AC$52:$AG$52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axId val="60324096"/>
        <c:axId val="60340096"/>
      </c:barChart>
      <c:catAx>
        <c:axId val="60324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Learning Target</a:t>
                </a:r>
              </a:p>
            </c:rich>
          </c:tx>
          <c:layout/>
        </c:title>
        <c:numFmt formatCode="General" sourceLinked="1"/>
        <c:tickLblPos val="nextTo"/>
        <c:crossAx val="60340096"/>
        <c:crossesAt val="0"/>
        <c:auto val="1"/>
        <c:lblAlgn val="ctr"/>
        <c:lblOffset val="100"/>
      </c:catAx>
      <c:valAx>
        <c:axId val="6034009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 sz="1000"/>
                </a:pPr>
                <a:r>
                  <a:rPr lang="en-US" sz="1000"/>
                  <a:t>Number of Students</a:t>
                </a:r>
              </a:p>
            </c:rich>
          </c:tx>
          <c:layout/>
        </c:title>
        <c:numFmt formatCode="General" sourceLinked="1"/>
        <c:tickLblPos val="nextTo"/>
        <c:crossAx val="603240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Number of Students Proficient on a Single Learning Target on Each of Four Tests</a:t>
            </a:r>
          </a:p>
          <a:p>
            <a:pPr>
              <a:defRPr/>
            </a:pPr>
            <a:r>
              <a:rPr lang="en-US" sz="1100"/>
              <a:t>(for n =</a:t>
            </a:r>
            <a:r>
              <a:rPr lang="en-US" sz="1100" baseline="0"/>
              <a:t> 25 students)</a:t>
            </a:r>
            <a:endParaRPr lang="en-US" sz="110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Prof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'RptMeas-table'!$K$18:$K$21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21</c:v>
                </c:pt>
              </c:numCache>
            </c:numRef>
          </c:val>
        </c:ser>
        <c:ser>
          <c:idx val="1"/>
          <c:order val="1"/>
          <c:tx>
            <c:v>Not Prof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'RptMeas-table'!$L$18:$L$21</c:f>
              <c:numCache>
                <c:formatCode>General</c:formatCode>
                <c:ptCount val="4"/>
                <c:pt idx="0">
                  <c:v>19</c:v>
                </c:pt>
                <c:pt idx="1">
                  <c:v>13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marker val="1"/>
        <c:axId val="59971840"/>
        <c:axId val="60023168"/>
      </c:lineChart>
      <c:catAx>
        <c:axId val="59971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Name of Test</a:t>
                </a:r>
              </a:p>
            </c:rich>
          </c:tx>
          <c:layout/>
        </c:title>
        <c:tickLblPos val="nextTo"/>
        <c:crossAx val="60023168"/>
        <c:crosses val="autoZero"/>
        <c:auto val="1"/>
        <c:lblAlgn val="ctr"/>
        <c:lblOffset val="100"/>
      </c:catAx>
      <c:valAx>
        <c:axId val="600231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Students</a:t>
                </a:r>
              </a:p>
            </c:rich>
          </c:tx>
          <c:layout/>
        </c:title>
        <c:numFmt formatCode="General" sourceLinked="1"/>
        <c:tickLblPos val="nextTo"/>
        <c:crossAx val="59971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Distribution of Total Scores</a:t>
            </a:r>
          </a:p>
          <a:p>
            <a:pPr>
              <a:defRPr/>
            </a:pPr>
            <a:r>
              <a:rPr lang="en-US" sz="1200"/>
              <a:t>(For</a:t>
            </a:r>
            <a:r>
              <a:rPr lang="en-US" sz="1200" baseline="0"/>
              <a:t> 25 students on a 25 item test)</a:t>
            </a:r>
            <a:endParaRPr lang="en-US" sz="1200"/>
          </a:p>
        </c:rich>
      </c:tx>
      <c:layout>
        <c:manualLayout>
          <c:xMode val="edge"/>
          <c:yMode val="edge"/>
          <c:x val="0.24236811023622076"/>
          <c:y val="3.6703132108486441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Scores</c:v>
          </c:tx>
          <c:cat>
            <c:strRef>
              <c:f>RESxLTtable!$AJ$72:$AJ$76</c:f>
              <c:strCache>
                <c:ptCount val="5"/>
                <c:pt idx="0">
                  <c:v>0 - 5</c:v>
                </c:pt>
                <c:pt idx="1">
                  <c:v>6 - 10</c:v>
                </c:pt>
                <c:pt idx="2">
                  <c:v>11 - 15</c:v>
                </c:pt>
                <c:pt idx="3">
                  <c:v>16 - 20</c:v>
                </c:pt>
                <c:pt idx="4">
                  <c:v>21-25</c:v>
                </c:pt>
              </c:strCache>
            </c:strRef>
          </c:cat>
          <c:val>
            <c:numRef>
              <c:f>RESxLTtable!$AH$72:$AH$76</c:f>
              <c:numCache>
                <c:formatCode>General</c:formatCode>
                <c:ptCount val="5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</c:ser>
        <c:axId val="60808576"/>
        <c:axId val="66681472"/>
      </c:barChart>
      <c:catAx>
        <c:axId val="60808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Score Bands</a:t>
                </a:r>
              </a:p>
            </c:rich>
          </c:tx>
          <c:layout/>
        </c:title>
        <c:tickLblPos val="nextTo"/>
        <c:crossAx val="66681472"/>
        <c:crosses val="autoZero"/>
        <c:auto val="1"/>
        <c:lblAlgn val="ctr"/>
        <c:lblOffset val="100"/>
      </c:catAx>
      <c:valAx>
        <c:axId val="666814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Students</a:t>
                </a:r>
              </a:p>
            </c:rich>
          </c:tx>
          <c:layout/>
        </c:title>
        <c:numFmt formatCode="General" sourceLinked="1"/>
        <c:tickLblPos val="nextTo"/>
        <c:crossAx val="60808576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Proficiency by Learning Target</a:t>
            </a:r>
          </a:p>
          <a:p>
            <a:pPr>
              <a:defRPr/>
            </a:pPr>
            <a:r>
              <a:rPr lang="en-US" sz="1000"/>
              <a:t>(for 25 students on a 25 item test)</a:t>
            </a:r>
          </a:p>
          <a:p>
            <a:pPr>
              <a:defRPr/>
            </a:pPr>
            <a:r>
              <a:rPr lang="en-US" sz="1000"/>
              <a:t>(5 items per learning target, all items worth 1 point</a:t>
            </a:r>
            <a:r>
              <a:rPr lang="en-US" sz="1000" baseline="0"/>
              <a:t> each)</a:t>
            </a:r>
          </a:p>
        </c:rich>
      </c:tx>
      <c:layout/>
    </c:title>
    <c:plotArea>
      <c:layout/>
      <c:barChart>
        <c:barDir val="col"/>
        <c:grouping val="percentStacked"/>
        <c:ser>
          <c:idx val="1"/>
          <c:order val="0"/>
          <c:tx>
            <c:v>Not Prof</c:v>
          </c:tx>
          <c:cat>
            <c:strRef>
              <c:f>RESxLTtable!$AJ$45:$AN$45</c:f>
              <c:strCache>
                <c:ptCount val="5"/>
                <c:pt idx="0">
                  <c:v>LT 1</c:v>
                </c:pt>
                <c:pt idx="1">
                  <c:v>LT 2</c:v>
                </c:pt>
                <c:pt idx="2">
                  <c:v>LT 3</c:v>
                </c:pt>
                <c:pt idx="3">
                  <c:v>LT 4</c:v>
                </c:pt>
                <c:pt idx="4">
                  <c:v>LT 5</c:v>
                </c:pt>
              </c:strCache>
            </c:strRef>
          </c:cat>
          <c:val>
            <c:numRef>
              <c:f>RESxLTtable!$AJ$48:$AN$48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13</c:v>
                </c:pt>
                <c:pt idx="3">
                  <c:v>13</c:v>
                </c:pt>
                <c:pt idx="4">
                  <c:v>20</c:v>
                </c:pt>
              </c:numCache>
            </c:numRef>
          </c:val>
        </c:ser>
        <c:ser>
          <c:idx val="0"/>
          <c:order val="1"/>
          <c:tx>
            <c:v>Prof</c:v>
          </c:tx>
          <c:cat>
            <c:strRef>
              <c:f>RESxLTtable!$AJ$45:$AN$45</c:f>
              <c:strCache>
                <c:ptCount val="5"/>
                <c:pt idx="0">
                  <c:v>LT 1</c:v>
                </c:pt>
                <c:pt idx="1">
                  <c:v>LT 2</c:v>
                </c:pt>
                <c:pt idx="2">
                  <c:v>LT 3</c:v>
                </c:pt>
                <c:pt idx="3">
                  <c:v>LT 4</c:v>
                </c:pt>
                <c:pt idx="4">
                  <c:v>LT 5</c:v>
                </c:pt>
              </c:strCache>
            </c:strRef>
          </c:cat>
          <c:val>
            <c:numRef>
              <c:f>RESxLTtable!$AJ$47:$AN$47</c:f>
              <c:numCache>
                <c:formatCode>General</c:formatCode>
                <c:ptCount val="5"/>
                <c:pt idx="0">
                  <c:v>18</c:v>
                </c:pt>
                <c:pt idx="1">
                  <c:v>22</c:v>
                </c:pt>
                <c:pt idx="2">
                  <c:v>12</c:v>
                </c:pt>
                <c:pt idx="3">
                  <c:v>12</c:v>
                </c:pt>
                <c:pt idx="4">
                  <c:v>5</c:v>
                </c:pt>
              </c:numCache>
            </c:numRef>
          </c:val>
        </c:ser>
        <c:overlap val="100"/>
        <c:axId val="110469504"/>
        <c:axId val="110471424"/>
      </c:barChart>
      <c:catAx>
        <c:axId val="110469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Learning Target</a:t>
                </a:r>
              </a:p>
            </c:rich>
          </c:tx>
          <c:layout/>
        </c:title>
        <c:tickLblPos val="nextTo"/>
        <c:crossAx val="110471424"/>
        <c:crosses val="autoZero"/>
        <c:auto val="1"/>
        <c:lblAlgn val="ctr"/>
        <c:lblOffset val="100"/>
      </c:catAx>
      <c:valAx>
        <c:axId val="1104714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/>
        </c:title>
        <c:numFmt formatCode="0%" sourceLinked="1"/>
        <c:tickLblPos val="nextTo"/>
        <c:crossAx val="110469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Distribution of Number</a:t>
            </a:r>
            <a:r>
              <a:rPr lang="en-US" baseline="0"/>
              <a:t> of Learning Targets on which Students were Proficient</a:t>
            </a:r>
          </a:p>
          <a:p>
            <a:pPr>
              <a:defRPr/>
            </a:pPr>
            <a:r>
              <a:rPr lang="en-US" sz="1050" baseline="0"/>
              <a:t>(For 25 students on a 25 item test)</a:t>
            </a:r>
          </a:p>
          <a:p>
            <a:pPr>
              <a:defRPr/>
            </a:pPr>
            <a:r>
              <a:rPr lang="en-US" sz="1050" baseline="0"/>
              <a:t>(each item worth 1 point)</a:t>
            </a:r>
          </a:p>
        </c:rich>
      </c:tx>
      <c:layout>
        <c:manualLayout>
          <c:xMode val="edge"/>
          <c:yMode val="edge"/>
          <c:x val="0.14873927840359671"/>
          <c:y val="2.996260312329693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Prof</c:v>
          </c:tx>
          <c:cat>
            <c:numRef>
              <c:f>RESxLTtable!$AQ$48:$AQ$53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RESxLTtable!$AO$48:$AO$53</c:f>
              <c:numCache>
                <c:formatCode>0</c:formatCode>
                <c:ptCount val="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</c:ser>
        <c:axId val="147378176"/>
        <c:axId val="147380096"/>
      </c:barChart>
      <c:catAx>
        <c:axId val="147378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Learning Targets on which Students Met Standards</a:t>
                </a:r>
              </a:p>
            </c:rich>
          </c:tx>
          <c:layout/>
        </c:title>
        <c:numFmt formatCode="0" sourceLinked="1"/>
        <c:tickLblPos val="nextTo"/>
        <c:crossAx val="147380096"/>
        <c:crosses val="autoZero"/>
        <c:auto val="1"/>
        <c:lblAlgn val="ctr"/>
        <c:lblOffset val="100"/>
      </c:catAx>
      <c:valAx>
        <c:axId val="1473800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Students</a:t>
                </a:r>
              </a:p>
            </c:rich>
          </c:tx>
          <c:layout/>
        </c:title>
        <c:numFmt formatCode="0" sourceLinked="1"/>
        <c:tickLblPos val="nextTo"/>
        <c:crossAx val="147378176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Proficiency by Learning Target</a:t>
            </a:r>
          </a:p>
          <a:p>
            <a:pPr>
              <a:defRPr/>
            </a:pPr>
            <a:r>
              <a:rPr lang="en-US" sz="1100"/>
              <a:t>(for n = 25 students)</a:t>
            </a:r>
          </a:p>
        </c:rich>
      </c:tx>
      <c:layout/>
    </c:title>
    <c:plotArea>
      <c:layout/>
      <c:barChart>
        <c:barDir val="col"/>
        <c:grouping val="clustered"/>
        <c:ser>
          <c:idx val="2"/>
          <c:order val="0"/>
          <c:tx>
            <c:strRef>
              <c:f>'PROFxSTD-table'!$D$14</c:f>
              <c:strCache>
                <c:ptCount val="1"/>
                <c:pt idx="0">
                  <c:v>Prof</c:v>
                </c:pt>
              </c:strCache>
            </c:strRef>
          </c:tx>
          <c:cat>
            <c:numRef>
              <c:f>'PROFxSTD-table'!$B$15:$B$19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'PROFxSTD-table'!$D$15:$D$19</c:f>
              <c:numCache>
                <c:formatCode>General</c:formatCode>
                <c:ptCount val="5"/>
                <c:pt idx="0">
                  <c:v>18</c:v>
                </c:pt>
                <c:pt idx="1">
                  <c:v>22</c:v>
                </c:pt>
                <c:pt idx="2">
                  <c:v>12</c:v>
                </c:pt>
                <c:pt idx="3">
                  <c:v>12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'PROFxSTD-table'!$C$14</c:f>
              <c:strCache>
                <c:ptCount val="1"/>
                <c:pt idx="0">
                  <c:v>NP</c:v>
                </c:pt>
              </c:strCache>
            </c:strRef>
          </c:tx>
          <c:cat>
            <c:numRef>
              <c:f>'PROFxSTD-table'!$B$15:$B$19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'PROFxSTD-table'!$C$15:$C$19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13</c:v>
                </c:pt>
                <c:pt idx="3">
                  <c:v>13</c:v>
                </c:pt>
                <c:pt idx="4">
                  <c:v>20</c:v>
                </c:pt>
              </c:numCache>
            </c:numRef>
          </c:val>
        </c:ser>
        <c:axId val="156790144"/>
        <c:axId val="55834112"/>
      </c:barChart>
      <c:catAx>
        <c:axId val="156790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Learning Target Number</a:t>
                </a:r>
              </a:p>
            </c:rich>
          </c:tx>
          <c:layout/>
        </c:title>
        <c:numFmt formatCode="General" sourceLinked="1"/>
        <c:tickLblPos val="nextTo"/>
        <c:crossAx val="55834112"/>
        <c:crosses val="autoZero"/>
        <c:auto val="1"/>
        <c:lblAlgn val="ctr"/>
        <c:lblOffset val="100"/>
      </c:catAx>
      <c:valAx>
        <c:axId val="558341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Students</a:t>
                </a:r>
              </a:p>
            </c:rich>
          </c:tx>
          <c:layout/>
        </c:title>
        <c:numFmt formatCode="General" sourceLinked="1"/>
        <c:tickLblPos val="nextTo"/>
        <c:crossAx val="156790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Proficiency by Learning Target</a:t>
            </a:r>
          </a:p>
          <a:p>
            <a:pPr>
              <a:defRPr/>
            </a:pPr>
            <a:r>
              <a:rPr lang="en-US" sz="1100"/>
              <a:t>(for n = 25 students)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Prof</c:v>
          </c:tx>
          <c:cat>
            <c:numRef>
              <c:f>'PROFxSTD-table'!$B$15:$B$19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'PROFxSTD-table'!$D$15:$D$19</c:f>
              <c:numCache>
                <c:formatCode>General</c:formatCode>
                <c:ptCount val="5"/>
                <c:pt idx="0">
                  <c:v>18</c:v>
                </c:pt>
                <c:pt idx="1">
                  <c:v>22</c:v>
                </c:pt>
                <c:pt idx="2">
                  <c:v>12</c:v>
                </c:pt>
                <c:pt idx="3">
                  <c:v>12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v>Not Prof</c:v>
          </c:tx>
          <c:cat>
            <c:numRef>
              <c:f>'PROFxSTD-table'!$B$15:$B$19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'PROFxSTD-table'!$C$15:$C$19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13</c:v>
                </c:pt>
                <c:pt idx="3">
                  <c:v>13</c:v>
                </c:pt>
                <c:pt idx="4">
                  <c:v>20</c:v>
                </c:pt>
              </c:numCache>
            </c:numRef>
          </c:val>
        </c:ser>
        <c:overlap val="100"/>
        <c:axId val="55921280"/>
        <c:axId val="55927552"/>
      </c:barChart>
      <c:catAx>
        <c:axId val="55921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Learning Target Number</a:t>
                </a:r>
              </a:p>
            </c:rich>
          </c:tx>
          <c:layout/>
        </c:title>
        <c:numFmt formatCode="General" sourceLinked="1"/>
        <c:tickLblPos val="nextTo"/>
        <c:crossAx val="55927552"/>
        <c:crosses val="autoZero"/>
        <c:auto val="1"/>
        <c:lblAlgn val="ctr"/>
        <c:lblOffset val="100"/>
      </c:catAx>
      <c:valAx>
        <c:axId val="559275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Students</a:t>
                </a:r>
              </a:p>
            </c:rich>
          </c:tx>
          <c:layout/>
        </c:title>
        <c:numFmt formatCode="General" sourceLinked="1"/>
        <c:tickLblPos val="nextTo"/>
        <c:crossAx val="55921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Students at Each Score Level for a Single Learning Target on Four Tests</a:t>
            </a:r>
          </a:p>
          <a:p>
            <a:pPr>
              <a:defRPr/>
            </a:pPr>
            <a:r>
              <a:rPr lang="en-US" sz="1100"/>
              <a:t>(for n = 25 students)</a:t>
            </a:r>
          </a:p>
        </c:rich>
      </c:tx>
      <c:layout/>
    </c:title>
    <c:plotArea>
      <c:layout/>
      <c:barChart>
        <c:barDir val="col"/>
        <c:grouping val="percentStacked"/>
        <c:ser>
          <c:idx val="0"/>
          <c:order val="0"/>
          <c:tx>
            <c:v>0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'RptMeas-table'!$C$18:$C$21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v>1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'RptMeas-table'!$D$18:$D$21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v>2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'RptMeas-table'!$E$18:$E$21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'RptMeas-table'!$F$18:$F$21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</c:ser>
        <c:ser>
          <c:idx val="4"/>
          <c:order val="4"/>
          <c:tx>
            <c:v>4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'RptMeas-table'!$G$18:$G$21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</c:ser>
        <c:ser>
          <c:idx val="5"/>
          <c:order val="5"/>
          <c:tx>
            <c:v>5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'RptMeas-table'!$H$18:$H$21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overlap val="100"/>
        <c:axId val="59398784"/>
        <c:axId val="59499264"/>
      </c:barChart>
      <c:catAx>
        <c:axId val="5939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Test Name</a:t>
                </a:r>
              </a:p>
            </c:rich>
          </c:tx>
          <c:layout/>
        </c:title>
        <c:tickLblPos val="nextTo"/>
        <c:crossAx val="59499264"/>
        <c:crosses val="autoZero"/>
        <c:auto val="1"/>
        <c:lblAlgn val="ctr"/>
        <c:lblOffset val="100"/>
      </c:catAx>
      <c:valAx>
        <c:axId val="594992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Percenage of Students</a:t>
                </a:r>
              </a:p>
            </c:rich>
          </c:tx>
          <c:layout/>
        </c:title>
        <c:numFmt formatCode="0%" sourceLinked="1"/>
        <c:tickLblPos val="nextTo"/>
        <c:crossAx val="59398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Number of Students at Each Score Level for a Single Learning Target on Four Tests</a:t>
            </a:r>
          </a:p>
          <a:p>
            <a:pPr>
              <a:defRPr/>
            </a:pPr>
            <a:r>
              <a:rPr lang="en-US" sz="1100" b="1"/>
              <a:t>(for n = 25 students)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0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'RptMeas-table'!$C$18:$C$21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v>1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'RptMeas-table'!$D$18:$D$21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v>2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'RptMeas-table'!$E$18:$E$21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'RptMeas-table'!$F$18:$F$21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</c:ser>
        <c:ser>
          <c:idx val="4"/>
          <c:order val="4"/>
          <c:tx>
            <c:v>4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'RptMeas-table'!$G$18:$G$21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</c:ser>
        <c:ser>
          <c:idx val="5"/>
          <c:order val="5"/>
          <c:tx>
            <c:v>5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'RptMeas-table'!$H$18:$H$21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marker val="1"/>
        <c:axId val="59859712"/>
        <c:axId val="59861248"/>
      </c:lineChart>
      <c:catAx>
        <c:axId val="59859712"/>
        <c:scaling>
          <c:orientation val="minMax"/>
        </c:scaling>
        <c:axPos val="b"/>
        <c:tickLblPos val="nextTo"/>
        <c:crossAx val="59861248"/>
        <c:crosses val="autoZero"/>
        <c:auto val="1"/>
        <c:lblAlgn val="ctr"/>
        <c:lblOffset val="100"/>
      </c:catAx>
      <c:valAx>
        <c:axId val="59861248"/>
        <c:scaling>
          <c:orientation val="minMax"/>
        </c:scaling>
        <c:axPos val="l"/>
        <c:majorGridlines/>
        <c:numFmt formatCode="General" sourceLinked="1"/>
        <c:tickLblPos val="nextTo"/>
        <c:crossAx val="59859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Number of Students Proficient on a Single Learning Target on Each of Four Tests</a:t>
            </a:r>
          </a:p>
          <a:p>
            <a:pPr>
              <a:defRPr/>
            </a:pPr>
            <a:r>
              <a:rPr lang="en-US" sz="1100"/>
              <a:t>(n = 25 students)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Prof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'RptMeas-table'!$K$18:$K$21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21</c:v>
                </c:pt>
              </c:numCache>
            </c:numRef>
          </c:val>
        </c:ser>
        <c:ser>
          <c:idx val="1"/>
          <c:order val="1"/>
          <c:tx>
            <c:v>Not Prof</c:v>
          </c:tx>
          <c:cat>
            <c:strRef>
              <c:f>'RptMeas-table'!$B$18:$B$21</c:f>
              <c:strCache>
                <c:ptCount val="4"/>
                <c:pt idx="0">
                  <c:v>Pre-Test</c:v>
                </c:pt>
                <c:pt idx="1">
                  <c:v>Test 1</c:v>
                </c:pt>
                <c:pt idx="2">
                  <c:v>Test 2</c:v>
                </c:pt>
                <c:pt idx="3">
                  <c:v>Post-Test</c:v>
                </c:pt>
              </c:strCache>
            </c:strRef>
          </c:cat>
          <c:val>
            <c:numRef>
              <c:f>'RptMeas-table'!$L$18:$L$21</c:f>
              <c:numCache>
                <c:formatCode>General</c:formatCode>
                <c:ptCount val="4"/>
                <c:pt idx="0">
                  <c:v>19</c:v>
                </c:pt>
                <c:pt idx="1">
                  <c:v>13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axId val="59894784"/>
        <c:axId val="59896960"/>
      </c:barChart>
      <c:catAx>
        <c:axId val="59894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Test Name</a:t>
                </a:r>
              </a:p>
            </c:rich>
          </c:tx>
          <c:layout/>
        </c:title>
        <c:tickLblPos val="nextTo"/>
        <c:crossAx val="59896960"/>
        <c:crosses val="autoZero"/>
        <c:auto val="1"/>
        <c:lblAlgn val="ctr"/>
        <c:lblOffset val="100"/>
      </c:catAx>
      <c:valAx>
        <c:axId val="598969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Students</a:t>
                </a:r>
              </a:p>
            </c:rich>
          </c:tx>
          <c:layout/>
        </c:title>
        <c:numFmt formatCode="General" sourceLinked="1"/>
        <c:tickLblPos val="nextTo"/>
        <c:crossAx val="59894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11</xdr:col>
      <xdr:colOff>390525</xdr:colOff>
      <xdr:row>30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10</xdr:col>
      <xdr:colOff>381000</xdr:colOff>
      <xdr:row>29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10</xdr:col>
      <xdr:colOff>38100</xdr:colOff>
      <xdr:row>29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0.90308</cdr:x>
      <cdr:y>0.28831</cdr:y>
    </cdr:from>
    <cdr:to>
      <cdr:x>0.99853</cdr:x>
      <cdr:y>0.38105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57876" y="1362074"/>
          <a:ext cx="619126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Score</a:t>
          </a:r>
        </a:p>
        <a:p xmlns:a="http://schemas.openxmlformats.org/drawingml/2006/main">
          <a:r>
            <a:rPr lang="en-US" sz="1100"/>
            <a:t>Points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171450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10</xdr:col>
      <xdr:colOff>485775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</xdr:row>
      <xdr:rowOff>9525</xdr:rowOff>
    </xdr:from>
    <xdr:to>
      <xdr:col>8</xdr:col>
      <xdr:colOff>276225</xdr:colOff>
      <xdr:row>27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381001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28575</xdr:colOff>
      <xdr:row>30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19"/>
  <sheetViews>
    <sheetView tabSelected="1" workbookViewId="0"/>
  </sheetViews>
  <sheetFormatPr defaultRowHeight="15"/>
  <cols>
    <col min="1" max="1" width="3.7109375" customWidth="1"/>
    <col min="15" max="15" width="2.7109375" customWidth="1"/>
  </cols>
  <sheetData>
    <row r="2" spans="2:12" ht="18.75">
      <c r="B2" s="1" t="s">
        <v>0</v>
      </c>
      <c r="C2" s="1"/>
      <c r="D2" s="2"/>
      <c r="E2" s="2"/>
      <c r="F2" s="2"/>
      <c r="I2" s="1" t="s">
        <v>1</v>
      </c>
      <c r="L2" s="1"/>
    </row>
    <row r="4" spans="2:12" ht="18.75">
      <c r="B4" s="3" t="s">
        <v>108</v>
      </c>
      <c r="C4" s="3"/>
      <c r="I4" s="1" t="s">
        <v>2</v>
      </c>
      <c r="L4" s="1"/>
    </row>
    <row r="6" spans="2:12" ht="18.75">
      <c r="B6" s="1" t="s">
        <v>111</v>
      </c>
      <c r="I6" s="1" t="s">
        <v>3</v>
      </c>
      <c r="L6" s="1"/>
    </row>
    <row r="8" spans="2:12" ht="18.75">
      <c r="B8" s="2" t="s">
        <v>109</v>
      </c>
      <c r="C8" s="2"/>
      <c r="D8" s="2"/>
      <c r="E8" s="2"/>
      <c r="F8" s="2"/>
      <c r="G8" s="2"/>
      <c r="H8" s="2"/>
      <c r="I8" s="2"/>
      <c r="J8" s="2"/>
    </row>
    <row r="9" spans="2:12" ht="18.75">
      <c r="B9" s="2" t="s">
        <v>110</v>
      </c>
      <c r="C9" s="2"/>
      <c r="D9" s="2"/>
      <c r="E9" s="2"/>
      <c r="F9" s="2"/>
      <c r="G9" s="2"/>
      <c r="H9" s="2"/>
      <c r="I9" s="2"/>
      <c r="J9" s="2"/>
    </row>
    <row r="10" spans="2:12" ht="18.75">
      <c r="B10" s="2" t="s">
        <v>112</v>
      </c>
      <c r="C10" s="2"/>
      <c r="D10" s="2"/>
      <c r="E10" s="2"/>
      <c r="F10" s="2"/>
      <c r="G10" s="2"/>
      <c r="H10" s="2"/>
      <c r="I10" s="2"/>
      <c r="J10" s="2"/>
    </row>
    <row r="11" spans="2:12" ht="18.75">
      <c r="B11" s="2" t="s">
        <v>22</v>
      </c>
      <c r="C11" s="2"/>
      <c r="D11" s="2"/>
      <c r="E11" s="2" t="s">
        <v>23</v>
      </c>
      <c r="F11" s="2"/>
      <c r="G11" s="2"/>
      <c r="H11" s="2"/>
      <c r="I11" s="2"/>
      <c r="J11" s="2"/>
    </row>
    <row r="12" spans="2:12" ht="15.75" thickBot="1"/>
    <row r="13" spans="2:12" ht="16.5" thickBot="1">
      <c r="B13" s="4" t="s">
        <v>4</v>
      </c>
      <c r="C13" s="8" t="s">
        <v>5</v>
      </c>
      <c r="D13" s="8" t="s">
        <v>6</v>
      </c>
      <c r="E13" s="8" t="s">
        <v>7</v>
      </c>
      <c r="F13" s="8" t="s">
        <v>8</v>
      </c>
      <c r="G13" s="8" t="s">
        <v>9</v>
      </c>
      <c r="H13" s="8" t="s">
        <v>10</v>
      </c>
      <c r="I13" s="8" t="s">
        <v>11</v>
      </c>
      <c r="J13" s="8" t="s">
        <v>12</v>
      </c>
    </row>
    <row r="14" spans="2:12" ht="17.25" thickTop="1" thickBot="1">
      <c r="B14" s="5">
        <v>1</v>
      </c>
      <c r="C14" s="9">
        <v>4</v>
      </c>
      <c r="D14" s="9">
        <v>80</v>
      </c>
      <c r="E14" s="9">
        <v>5</v>
      </c>
      <c r="F14" s="9">
        <v>100</v>
      </c>
      <c r="G14" s="9">
        <v>5</v>
      </c>
      <c r="H14" s="9">
        <v>100</v>
      </c>
      <c r="I14" s="9">
        <v>5</v>
      </c>
      <c r="J14" s="9">
        <v>100</v>
      </c>
    </row>
    <row r="15" spans="2:12" ht="16.5" thickBot="1">
      <c r="B15" s="6">
        <v>2</v>
      </c>
      <c r="C15" s="10">
        <v>4</v>
      </c>
      <c r="D15" s="10">
        <v>80</v>
      </c>
      <c r="E15" s="10">
        <v>5</v>
      </c>
      <c r="F15" s="10">
        <v>100</v>
      </c>
      <c r="G15" s="10">
        <v>5</v>
      </c>
      <c r="H15" s="10">
        <v>100</v>
      </c>
      <c r="I15" s="10">
        <v>5</v>
      </c>
      <c r="J15" s="10">
        <v>100</v>
      </c>
    </row>
    <row r="16" spans="2:12" ht="16.5" thickBot="1">
      <c r="B16" s="7">
        <v>3</v>
      </c>
      <c r="C16" s="11">
        <v>4</v>
      </c>
      <c r="D16" s="11">
        <v>80</v>
      </c>
      <c r="E16" s="11">
        <v>5</v>
      </c>
      <c r="F16" s="11">
        <v>100</v>
      </c>
      <c r="G16" s="11">
        <v>4</v>
      </c>
      <c r="H16" s="11">
        <v>80</v>
      </c>
      <c r="I16" s="11">
        <v>5</v>
      </c>
      <c r="J16" s="11">
        <v>100</v>
      </c>
    </row>
    <row r="17" spans="2:10" ht="16.5" thickBot="1">
      <c r="B17" s="6">
        <v>4</v>
      </c>
      <c r="C17" s="10">
        <v>4</v>
      </c>
      <c r="D17" s="10">
        <v>80</v>
      </c>
      <c r="E17" s="10">
        <v>3</v>
      </c>
      <c r="F17" s="10">
        <v>60</v>
      </c>
      <c r="G17" s="10">
        <v>3</v>
      </c>
      <c r="H17" s="10">
        <v>60</v>
      </c>
      <c r="I17" s="10">
        <v>5</v>
      </c>
      <c r="J17" s="10">
        <v>100</v>
      </c>
    </row>
    <row r="18" spans="2:10" ht="16.5" thickBot="1">
      <c r="B18" s="7">
        <v>5</v>
      </c>
      <c r="C18" s="11">
        <v>4</v>
      </c>
      <c r="D18" s="11">
        <v>80</v>
      </c>
      <c r="E18" s="11">
        <v>2</v>
      </c>
      <c r="F18" s="11">
        <v>40</v>
      </c>
      <c r="G18" s="11">
        <v>3</v>
      </c>
      <c r="H18" s="11">
        <v>60</v>
      </c>
      <c r="I18" s="11">
        <v>0</v>
      </c>
      <c r="J18" s="11">
        <v>0</v>
      </c>
    </row>
    <row r="19" spans="2:10" ht="16.5" thickBot="1">
      <c r="B19" s="6" t="s">
        <v>13</v>
      </c>
      <c r="C19" s="10">
        <v>20</v>
      </c>
      <c r="D19" s="10">
        <v>80</v>
      </c>
      <c r="E19" s="10">
        <v>20</v>
      </c>
      <c r="F19" s="10">
        <v>80</v>
      </c>
      <c r="G19" s="10">
        <v>20</v>
      </c>
      <c r="H19" s="10">
        <v>80</v>
      </c>
      <c r="I19" s="10">
        <v>20</v>
      </c>
      <c r="J19" s="10">
        <v>80</v>
      </c>
    </row>
  </sheetData>
  <printOptions horizontalCentered="1"/>
  <pageMargins left="0.5" right="0.5" top="0.5" bottom="0.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60"/>
  <sheetViews>
    <sheetView workbookViewId="0"/>
  </sheetViews>
  <sheetFormatPr defaultRowHeight="15"/>
  <cols>
    <col min="1" max="1" width="3.7109375" customWidth="1"/>
    <col min="2" max="2" width="14.85546875" customWidth="1"/>
    <col min="15" max="15" width="3.7109375" customWidth="1"/>
  </cols>
  <sheetData>
    <row r="2" spans="2:11" ht="18.75">
      <c r="B2" s="1" t="str">
        <f>'4x4DataTable'!B2</f>
        <v>Michigan Assessment Consortium</v>
      </c>
      <c r="C2" s="1"/>
      <c r="D2" s="1"/>
      <c r="E2" s="1"/>
      <c r="F2" s="1"/>
      <c r="G2" s="1"/>
      <c r="H2" s="1"/>
      <c r="I2" s="1" t="str">
        <f>'4x4DataTable'!I2</f>
        <v>Common Assessment Development Series</v>
      </c>
    </row>
    <row r="3" spans="2:11" ht="18.75">
      <c r="B3" s="1"/>
      <c r="C3" s="1"/>
      <c r="D3" s="1"/>
      <c r="E3" s="1"/>
      <c r="F3" s="1"/>
      <c r="G3" s="1"/>
      <c r="H3" s="1"/>
      <c r="I3" s="1"/>
    </row>
    <row r="4" spans="2:11" ht="18.75">
      <c r="B4" s="3" t="str">
        <f>'4x4DataTable'!B4</f>
        <v>PresentingResultsExamples 20100505-1240 BRF.xlsx</v>
      </c>
      <c r="C4" s="1"/>
      <c r="D4" s="1"/>
      <c r="E4" s="1"/>
      <c r="F4" s="1"/>
      <c r="G4" s="1"/>
      <c r="H4" s="1"/>
      <c r="I4" s="1" t="str">
        <f>'4x4DataTable'!I4</f>
        <v>Presenting the Results of the Assessment</v>
      </c>
    </row>
    <row r="5" spans="2:11" ht="18.75">
      <c r="B5" s="1"/>
      <c r="C5" s="1"/>
      <c r="D5" s="1"/>
      <c r="E5" s="1"/>
      <c r="F5" s="1"/>
      <c r="G5" s="1"/>
      <c r="H5" s="1"/>
      <c r="I5" s="1"/>
    </row>
    <row r="6" spans="2:11" ht="18.75">
      <c r="B6" s="1"/>
      <c r="C6" s="1"/>
      <c r="D6" s="1"/>
      <c r="E6" s="1"/>
      <c r="F6" s="1"/>
      <c r="G6" s="1"/>
      <c r="H6" s="1"/>
      <c r="I6" s="1" t="str">
        <f>'4x4DataTable'!I6</f>
        <v>Module Examples</v>
      </c>
    </row>
    <row r="9" spans="2:11" ht="18.75">
      <c r="B9" s="1" t="s">
        <v>91</v>
      </c>
    </row>
    <row r="11" spans="2:11" ht="18.75">
      <c r="B11" s="1" t="s">
        <v>92</v>
      </c>
    </row>
    <row r="12" spans="2:11" ht="18.75">
      <c r="B12" s="2" t="s">
        <v>98</v>
      </c>
    </row>
    <row r="15" spans="2:11" ht="18.75">
      <c r="B15" s="1" t="s">
        <v>103</v>
      </c>
    </row>
    <row r="16" spans="2:11">
      <c r="B16" s="60">
        <v>25</v>
      </c>
      <c r="C16" s="154" t="s">
        <v>99</v>
      </c>
      <c r="D16" s="66"/>
      <c r="E16" s="66"/>
      <c r="F16" s="66"/>
      <c r="G16" s="66"/>
      <c r="H16" s="66"/>
      <c r="I16" s="155" t="s">
        <v>63</v>
      </c>
      <c r="K16" t="s">
        <v>105</v>
      </c>
    </row>
    <row r="17" spans="2:13">
      <c r="B17" s="60" t="s">
        <v>93</v>
      </c>
      <c r="C17" s="158">
        <v>0</v>
      </c>
      <c r="D17" s="93">
        <v>1</v>
      </c>
      <c r="E17" s="93">
        <v>2</v>
      </c>
      <c r="F17" s="93">
        <v>3</v>
      </c>
      <c r="G17" s="93">
        <v>4</v>
      </c>
      <c r="H17" s="93">
        <v>5</v>
      </c>
      <c r="I17" s="155" t="s">
        <v>100</v>
      </c>
      <c r="K17" s="47" t="s">
        <v>83</v>
      </c>
      <c r="L17" s="47" t="s">
        <v>60</v>
      </c>
      <c r="M17" s="162" t="s">
        <v>63</v>
      </c>
    </row>
    <row r="18" spans="2:13">
      <c r="B18" s="23" t="s">
        <v>94</v>
      </c>
      <c r="C18" s="44">
        <v>9</v>
      </c>
      <c r="D18" s="45">
        <v>6</v>
      </c>
      <c r="E18" s="45">
        <v>4</v>
      </c>
      <c r="F18" s="45">
        <v>3</v>
      </c>
      <c r="G18" s="45">
        <v>2</v>
      </c>
      <c r="H18" s="45">
        <v>1</v>
      </c>
      <c r="I18" s="156">
        <f>SUM(C18:H18)</f>
        <v>25</v>
      </c>
      <c r="K18" s="60">
        <f>SUM(F18:H18)</f>
        <v>6</v>
      </c>
      <c r="L18" s="60">
        <f>SUM(C18:E18)</f>
        <v>19</v>
      </c>
      <c r="M18" s="3">
        <f>K18+L18</f>
        <v>25</v>
      </c>
    </row>
    <row r="19" spans="2:13">
      <c r="B19" s="60" t="s">
        <v>95</v>
      </c>
      <c r="C19" s="158">
        <v>6</v>
      </c>
      <c r="D19" s="93">
        <v>4</v>
      </c>
      <c r="E19" s="93">
        <v>3</v>
      </c>
      <c r="F19" s="93">
        <v>5</v>
      </c>
      <c r="G19" s="93">
        <v>4</v>
      </c>
      <c r="H19" s="93">
        <v>3</v>
      </c>
      <c r="I19" s="157">
        <f>SUM(C19:H19)</f>
        <v>25</v>
      </c>
      <c r="K19" s="60">
        <f>SUM(F19:H19)</f>
        <v>12</v>
      </c>
      <c r="L19" s="60">
        <f>SUM(C19:E19)</f>
        <v>13</v>
      </c>
      <c r="M19" s="3">
        <f>K19+L19</f>
        <v>25</v>
      </c>
    </row>
    <row r="20" spans="2:13">
      <c r="B20" s="60" t="s">
        <v>96</v>
      </c>
      <c r="C20" s="158">
        <v>3</v>
      </c>
      <c r="D20" s="93">
        <v>2</v>
      </c>
      <c r="E20" s="93">
        <v>2</v>
      </c>
      <c r="F20" s="93">
        <v>6</v>
      </c>
      <c r="G20" s="93">
        <v>7</v>
      </c>
      <c r="H20" s="93">
        <v>5</v>
      </c>
      <c r="I20" s="157">
        <f>SUM(C20:H20)</f>
        <v>25</v>
      </c>
      <c r="K20" s="60">
        <f>SUM(F20:H20)</f>
        <v>18</v>
      </c>
      <c r="L20" s="60">
        <f>SUM(C20:E20)</f>
        <v>7</v>
      </c>
      <c r="M20" s="3">
        <f>K20+L20</f>
        <v>25</v>
      </c>
    </row>
    <row r="21" spans="2:13">
      <c r="B21" s="60" t="s">
        <v>97</v>
      </c>
      <c r="C21" s="158">
        <v>1</v>
      </c>
      <c r="D21" s="93">
        <v>1</v>
      </c>
      <c r="E21" s="93">
        <v>2</v>
      </c>
      <c r="F21" s="93">
        <v>5</v>
      </c>
      <c r="G21" s="93">
        <v>9</v>
      </c>
      <c r="H21" s="93">
        <v>7</v>
      </c>
      <c r="I21" s="157">
        <f>SUM(C21:H21)</f>
        <v>25</v>
      </c>
      <c r="K21" s="60">
        <f>SUM(F21:H21)</f>
        <v>21</v>
      </c>
      <c r="L21" s="60">
        <f>SUM(C21:E21)</f>
        <v>4</v>
      </c>
      <c r="M21" s="3">
        <f>K21+L21</f>
        <v>25</v>
      </c>
    </row>
    <row r="22" spans="2:13">
      <c r="B22" s="61"/>
      <c r="C22" s="17"/>
      <c r="D22" s="17"/>
      <c r="E22" s="17"/>
      <c r="F22" s="17"/>
      <c r="G22" s="17"/>
      <c r="H22" s="17"/>
      <c r="I22" s="17"/>
    </row>
    <row r="23" spans="2:13">
      <c r="B23" s="61"/>
      <c r="C23" s="17"/>
      <c r="D23" s="17"/>
      <c r="E23" s="17"/>
      <c r="F23" s="17"/>
      <c r="G23" s="17"/>
      <c r="H23" s="17"/>
      <c r="I23" s="17"/>
    </row>
    <row r="25" spans="2:13" ht="18.75">
      <c r="B25" s="159"/>
      <c r="M25" s="161"/>
    </row>
    <row r="26" spans="2:13">
      <c r="B26" s="160"/>
    </row>
    <row r="27" spans="2:13">
      <c r="B27" s="160"/>
    </row>
    <row r="58" spans="2:13" ht="18.75">
      <c r="B58" s="159"/>
      <c r="M58" s="161"/>
    </row>
    <row r="59" spans="2:13">
      <c r="B59" s="160"/>
      <c r="M59" s="160"/>
    </row>
    <row r="60" spans="2:13">
      <c r="B60" s="160"/>
    </row>
  </sheetData>
  <printOptions horizontalCentered="1"/>
  <pageMargins left="0.5" right="0.5" top="0.5" bottom="0.7" header="0" footer="0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5"/>
  <sheetViews>
    <sheetView workbookViewId="0">
      <selection activeCell="B5" sqref="B5"/>
    </sheetView>
  </sheetViews>
  <sheetFormatPr defaultRowHeight="15"/>
  <cols>
    <col min="1" max="1" width="3.7109375" customWidth="1"/>
    <col min="12" max="12" width="3.7109375" customWidth="1"/>
  </cols>
  <sheetData>
    <row r="2" spans="2:7" ht="18.75">
      <c r="B2" s="159" t="s">
        <v>101</v>
      </c>
      <c r="G2" s="160" t="s">
        <v>102</v>
      </c>
    </row>
    <row r="3" spans="2:7" ht="15.75">
      <c r="B3" s="165" t="s">
        <v>130</v>
      </c>
      <c r="G3" s="160"/>
    </row>
    <row r="4" spans="2:7" ht="15.75">
      <c r="B4" s="163" t="s">
        <v>131</v>
      </c>
    </row>
    <row r="5" spans="2:7">
      <c r="B5" s="59" t="s">
        <v>132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5"/>
  <sheetViews>
    <sheetView workbookViewId="0">
      <selection activeCell="F2" sqref="F2"/>
    </sheetView>
  </sheetViews>
  <sheetFormatPr defaultRowHeight="15"/>
  <cols>
    <col min="1" max="1" width="3.7109375" customWidth="1"/>
    <col min="12" max="12" width="3.7109375" customWidth="1"/>
  </cols>
  <sheetData>
    <row r="2" spans="2:6" ht="18.75">
      <c r="B2" s="161" t="s">
        <v>104</v>
      </c>
      <c r="F2" s="59" t="s">
        <v>135</v>
      </c>
    </row>
    <row r="3" spans="2:6" ht="15.75">
      <c r="B3" s="163" t="s">
        <v>133</v>
      </c>
    </row>
    <row r="4" spans="2:6" ht="15.75">
      <c r="B4" s="163" t="s">
        <v>134</v>
      </c>
    </row>
    <row r="5" spans="2:6">
      <c r="B5" s="59" t="s">
        <v>132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33"/>
  <sheetViews>
    <sheetView workbookViewId="0"/>
  </sheetViews>
  <sheetFormatPr defaultRowHeight="15"/>
  <cols>
    <col min="1" max="1" width="3.7109375" customWidth="1"/>
    <col min="12" max="12" width="3.7109375" customWidth="1"/>
  </cols>
  <sheetData>
    <row r="2" spans="2:7" ht="18.75">
      <c r="B2" s="159" t="s">
        <v>106</v>
      </c>
      <c r="G2" s="160" t="s">
        <v>107</v>
      </c>
    </row>
    <row r="3" spans="2:7" ht="15.75">
      <c r="B3" s="163" t="s">
        <v>136</v>
      </c>
    </row>
    <row r="4" spans="2:7" ht="15.75">
      <c r="B4" s="166" t="s">
        <v>137</v>
      </c>
    </row>
    <row r="5" spans="2:7">
      <c r="B5" s="59" t="s">
        <v>132</v>
      </c>
    </row>
    <row r="32" spans="2:3">
      <c r="B32" t="s">
        <v>138</v>
      </c>
      <c r="C32" t="s">
        <v>139</v>
      </c>
    </row>
    <row r="33" spans="3:3">
      <c r="C33" t="s">
        <v>140</v>
      </c>
    </row>
  </sheetData>
  <printOptions horizontalCentered="1"/>
  <pageMargins left="0.7" right="0.7" top="0.75" bottom="0.75" header="0.3" footer="0.3"/>
  <pageSetup scale="9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5"/>
  <sheetViews>
    <sheetView workbookViewId="0"/>
  </sheetViews>
  <sheetFormatPr defaultRowHeight="15"/>
  <cols>
    <col min="1" max="1" width="3.7109375" customWidth="1"/>
    <col min="12" max="12" width="3.7109375" customWidth="1"/>
  </cols>
  <sheetData>
    <row r="2" spans="2:6" ht="18.75">
      <c r="B2" s="161" t="s">
        <v>104</v>
      </c>
      <c r="F2" s="59" t="s">
        <v>135</v>
      </c>
    </row>
    <row r="3" spans="2:6" ht="15.75">
      <c r="B3" s="165" t="s">
        <v>136</v>
      </c>
    </row>
    <row r="4" spans="2:6" ht="15.75">
      <c r="B4" s="164" t="s">
        <v>137</v>
      </c>
    </row>
    <row r="5" spans="2:6">
      <c r="B5" s="59" t="s">
        <v>132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Q87"/>
  <sheetViews>
    <sheetView workbookViewId="0">
      <selection activeCell="B1" sqref="B1"/>
    </sheetView>
  </sheetViews>
  <sheetFormatPr defaultRowHeight="15"/>
  <cols>
    <col min="1" max="1" width="17.7109375" bestFit="1" customWidth="1"/>
    <col min="2" max="2" width="2.7109375" customWidth="1"/>
    <col min="3" max="27" width="5.7109375" customWidth="1"/>
    <col min="28" max="28" width="6.7109375" customWidth="1"/>
    <col min="29" max="33" width="5.7109375" customWidth="1"/>
    <col min="35" max="35" width="6.7109375" customWidth="1"/>
    <col min="36" max="40" width="5.7109375" customWidth="1"/>
    <col min="41" max="41" width="15.5703125" bestFit="1" customWidth="1"/>
    <col min="42" max="42" width="8.7109375" customWidth="1"/>
    <col min="43" max="43" width="10.28515625" bestFit="1" customWidth="1"/>
    <col min="44" max="44" width="3.7109375" customWidth="1"/>
  </cols>
  <sheetData>
    <row r="2" spans="1:41" ht="18.75">
      <c r="B2" s="1" t="str">
        <f>'4x4DataTable'!B2</f>
        <v>Michigan Assessment Consortium</v>
      </c>
      <c r="C2" s="2"/>
      <c r="D2" s="2"/>
      <c r="E2" s="2"/>
      <c r="F2" s="2"/>
      <c r="G2" s="2"/>
      <c r="H2" s="2"/>
      <c r="I2" s="2"/>
      <c r="J2" s="2"/>
      <c r="K2" s="1" t="str">
        <f>'4x4DataTable'!I2</f>
        <v>Common Assessment Development Series</v>
      </c>
    </row>
    <row r="3" spans="1:41" ht="18.75">
      <c r="B3" s="2"/>
      <c r="C3" s="2"/>
      <c r="D3" s="2"/>
      <c r="E3" s="2"/>
      <c r="F3" s="2"/>
      <c r="G3" s="2"/>
      <c r="H3" s="2"/>
      <c r="I3" s="2"/>
      <c r="J3" s="2"/>
      <c r="K3" s="1"/>
    </row>
    <row r="4" spans="1:41" ht="18.75">
      <c r="B4" s="3" t="str">
        <f>'4x4DataTable'!B4</f>
        <v>PresentingResultsExamples 20100505-1240 BRF.xlsx</v>
      </c>
      <c r="C4" s="2"/>
      <c r="D4" s="2"/>
      <c r="E4" s="2"/>
      <c r="F4" s="2"/>
      <c r="G4" s="2"/>
      <c r="H4" s="2"/>
      <c r="I4" s="2"/>
      <c r="J4" s="2"/>
      <c r="K4" s="1" t="str">
        <f>'4x4DataTable'!I4</f>
        <v>Presenting the Results of the Assessment</v>
      </c>
    </row>
    <row r="5" spans="1:41" ht="18.75">
      <c r="B5" s="2"/>
      <c r="C5" s="2"/>
      <c r="D5" s="2"/>
      <c r="E5" s="2"/>
      <c r="F5" s="2"/>
      <c r="G5" s="2"/>
      <c r="H5" s="2"/>
      <c r="I5" s="2"/>
      <c r="J5" s="2"/>
      <c r="K5" s="1"/>
    </row>
    <row r="6" spans="1:41" ht="18.75">
      <c r="B6" s="2"/>
      <c r="C6" s="2"/>
      <c r="D6" s="2"/>
      <c r="E6" s="2"/>
      <c r="F6" s="2"/>
      <c r="G6" s="2"/>
      <c r="H6" s="2"/>
      <c r="I6" s="2"/>
      <c r="J6" s="2"/>
      <c r="K6" s="1" t="str">
        <f>'4x4DataTable'!I6</f>
        <v>Module Examples</v>
      </c>
    </row>
    <row r="8" spans="1:41" ht="18.75">
      <c r="B8" s="1" t="s">
        <v>80</v>
      </c>
    </row>
    <row r="9" spans="1:41" ht="15.75">
      <c r="B9" s="42" t="s">
        <v>24</v>
      </c>
    </row>
    <row r="10" spans="1:41">
      <c r="B10" t="s">
        <v>25</v>
      </c>
    </row>
    <row r="11" spans="1:41" ht="15.75">
      <c r="B11" t="s">
        <v>26</v>
      </c>
      <c r="C11" s="40"/>
      <c r="D11" s="41"/>
      <c r="E11" s="41"/>
      <c r="F11" s="41"/>
      <c r="G11" s="41"/>
      <c r="H11" s="41"/>
      <c r="I11" s="41"/>
    </row>
    <row r="12" spans="1:41" ht="15.75">
      <c r="C12" s="40"/>
      <c r="D12" s="41"/>
      <c r="E12" s="41"/>
      <c r="F12" s="41"/>
      <c r="G12" s="41"/>
      <c r="H12" s="41"/>
      <c r="I12" s="41"/>
    </row>
    <row r="13" spans="1:41" ht="18.75">
      <c r="B13" s="1" t="s">
        <v>53</v>
      </c>
      <c r="C13" s="40"/>
      <c r="D13" s="41"/>
      <c r="E13" s="41"/>
      <c r="F13" s="41"/>
      <c r="G13" s="41"/>
      <c r="H13" s="41"/>
      <c r="I13" s="41"/>
      <c r="AB13" s="1" t="s">
        <v>56</v>
      </c>
      <c r="AJ13" s="1" t="s">
        <v>59</v>
      </c>
    </row>
    <row r="14" spans="1:41" ht="15.75">
      <c r="B14" s="90" t="s">
        <v>54</v>
      </c>
      <c r="C14" s="12"/>
      <c r="D14" s="13"/>
      <c r="E14" s="13"/>
      <c r="F14" s="13"/>
      <c r="G14" s="13"/>
      <c r="H14" s="13"/>
      <c r="I14" s="13"/>
      <c r="AB14" s="42" t="s">
        <v>52</v>
      </c>
      <c r="AJ14" s="90" t="s">
        <v>67</v>
      </c>
    </row>
    <row r="16" spans="1:41" ht="15.75">
      <c r="A16" s="135" t="s">
        <v>27</v>
      </c>
      <c r="B16" s="124"/>
      <c r="C16" s="32"/>
      <c r="D16" s="23"/>
      <c r="E16" s="23">
        <v>1</v>
      </c>
      <c r="F16" s="23"/>
      <c r="G16" s="33"/>
      <c r="H16" s="34"/>
      <c r="I16" s="23"/>
      <c r="J16" s="23">
        <v>2</v>
      </c>
      <c r="K16" s="23"/>
      <c r="L16" s="33"/>
      <c r="M16" s="15"/>
      <c r="N16" s="23"/>
      <c r="O16" s="23">
        <v>3</v>
      </c>
      <c r="P16" s="23"/>
      <c r="Q16" s="33"/>
      <c r="R16" s="15"/>
      <c r="S16" s="23"/>
      <c r="T16" s="23">
        <v>4</v>
      </c>
      <c r="U16" s="23"/>
      <c r="V16" s="33"/>
      <c r="W16" s="15"/>
      <c r="X16" s="23"/>
      <c r="Y16" s="23">
        <v>5</v>
      </c>
      <c r="Z16" s="23"/>
      <c r="AA16" s="23"/>
      <c r="AB16" s="35"/>
      <c r="AC16" s="23" t="s">
        <v>19</v>
      </c>
      <c r="AD16" s="23"/>
      <c r="AE16" s="23"/>
      <c r="AF16" s="23"/>
      <c r="AG16" s="23"/>
      <c r="AH16" s="43"/>
      <c r="AI16" s="92"/>
      <c r="AJ16" s="23" t="s">
        <v>19</v>
      </c>
      <c r="AK16" s="23"/>
      <c r="AL16" s="23"/>
      <c r="AM16" s="23"/>
      <c r="AN16" s="23"/>
      <c r="AO16" s="137" t="s">
        <v>68</v>
      </c>
    </row>
    <row r="17" spans="1:41" ht="15.75">
      <c r="A17" s="136" t="s">
        <v>28</v>
      </c>
      <c r="B17" s="125"/>
      <c r="C17" s="36">
        <v>1</v>
      </c>
      <c r="D17" s="37">
        <v>2</v>
      </c>
      <c r="E17" s="37">
        <v>3</v>
      </c>
      <c r="F17" s="37">
        <v>4</v>
      </c>
      <c r="G17" s="37">
        <v>5</v>
      </c>
      <c r="H17" s="37">
        <v>6</v>
      </c>
      <c r="I17" s="37">
        <v>7</v>
      </c>
      <c r="J17" s="37">
        <v>8</v>
      </c>
      <c r="K17" s="37">
        <v>9</v>
      </c>
      <c r="L17" s="37">
        <v>10</v>
      </c>
      <c r="M17" s="37">
        <v>11</v>
      </c>
      <c r="N17" s="37">
        <v>12</v>
      </c>
      <c r="O17" s="37">
        <v>13</v>
      </c>
      <c r="P17" s="37">
        <v>14</v>
      </c>
      <c r="Q17" s="37">
        <v>15</v>
      </c>
      <c r="R17" s="37">
        <v>16</v>
      </c>
      <c r="S17" s="37">
        <v>17</v>
      </c>
      <c r="T17" s="37">
        <v>18</v>
      </c>
      <c r="U17" s="37">
        <v>19</v>
      </c>
      <c r="V17" s="37">
        <v>20</v>
      </c>
      <c r="W17" s="37">
        <v>21</v>
      </c>
      <c r="X17" s="37">
        <v>22</v>
      </c>
      <c r="Y17" s="37">
        <v>23</v>
      </c>
      <c r="Z17" s="37">
        <v>24</v>
      </c>
      <c r="AA17" s="38">
        <v>25</v>
      </c>
      <c r="AB17" s="39"/>
      <c r="AC17" s="16" t="s">
        <v>18</v>
      </c>
      <c r="AD17" s="16" t="s">
        <v>14</v>
      </c>
      <c r="AE17" s="16" t="s">
        <v>15</v>
      </c>
      <c r="AF17" s="16" t="s">
        <v>16</v>
      </c>
      <c r="AG17" s="16" t="s">
        <v>17</v>
      </c>
      <c r="AH17" s="91" t="s">
        <v>55</v>
      </c>
      <c r="AI17" s="92"/>
      <c r="AJ17" s="16" t="s">
        <v>18</v>
      </c>
      <c r="AK17" s="16" t="s">
        <v>14</v>
      </c>
      <c r="AL17" s="16" t="s">
        <v>15</v>
      </c>
      <c r="AM17" s="16" t="s">
        <v>16</v>
      </c>
      <c r="AN17" s="16" t="s">
        <v>17</v>
      </c>
      <c r="AO17" s="138" t="s">
        <v>69</v>
      </c>
    </row>
    <row r="18" spans="1:41">
      <c r="A18" s="44" t="s">
        <v>58</v>
      </c>
      <c r="B18" s="20"/>
      <c r="C18" s="19"/>
      <c r="D18" s="19"/>
      <c r="E18" s="19"/>
      <c r="F18" s="19"/>
      <c r="G18" s="19"/>
      <c r="H18" s="24"/>
      <c r="I18" s="18"/>
      <c r="J18" s="18"/>
      <c r="K18" s="18"/>
      <c r="L18" s="25"/>
      <c r="M18" s="19"/>
      <c r="N18" s="19"/>
      <c r="O18" s="19"/>
      <c r="P18" s="19"/>
      <c r="Q18" s="19"/>
      <c r="R18" s="24"/>
      <c r="S18" s="18"/>
      <c r="T18" s="18"/>
      <c r="U18" s="18"/>
      <c r="V18" s="25"/>
      <c r="W18" s="19"/>
      <c r="X18" s="19"/>
      <c r="Y18" s="19"/>
      <c r="Z18" s="19"/>
      <c r="AA18" s="19"/>
      <c r="AB18" s="96" t="s">
        <v>57</v>
      </c>
      <c r="AC18" s="19"/>
      <c r="AD18" s="19"/>
      <c r="AE18" s="19"/>
      <c r="AF18" s="19"/>
      <c r="AG18" s="19"/>
      <c r="AH18" s="19"/>
      <c r="AI18" s="96" t="s">
        <v>57</v>
      </c>
      <c r="AJ18" s="19"/>
      <c r="AK18" s="19"/>
      <c r="AL18" s="19"/>
      <c r="AM18" s="19"/>
      <c r="AN18" s="19"/>
      <c r="AO18" s="19"/>
    </row>
    <row r="19" spans="1:41">
      <c r="A19" s="134">
        <v>1</v>
      </c>
      <c r="B19" s="21"/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30">
        <v>1</v>
      </c>
      <c r="I19" s="57">
        <v>0</v>
      </c>
      <c r="J19" s="57">
        <v>0</v>
      </c>
      <c r="K19" s="57">
        <v>0</v>
      </c>
      <c r="L19" s="94">
        <v>0</v>
      </c>
      <c r="M19" s="57">
        <v>1</v>
      </c>
      <c r="N19" s="57">
        <v>1</v>
      </c>
      <c r="O19" s="57">
        <v>1</v>
      </c>
      <c r="P19" s="57">
        <v>0</v>
      </c>
      <c r="Q19" s="57">
        <v>0</v>
      </c>
      <c r="R19" s="30">
        <v>0</v>
      </c>
      <c r="S19" s="95">
        <v>0</v>
      </c>
      <c r="T19" s="95">
        <v>0</v>
      </c>
      <c r="U19" s="95">
        <v>0</v>
      </c>
      <c r="V19" s="94">
        <v>0</v>
      </c>
      <c r="W19" s="57">
        <v>1</v>
      </c>
      <c r="X19" s="57">
        <v>0</v>
      </c>
      <c r="Y19" s="57">
        <v>0</v>
      </c>
      <c r="Z19" s="57">
        <v>0</v>
      </c>
      <c r="AA19" s="57">
        <v>0</v>
      </c>
      <c r="AB19" s="96">
        <f>A19</f>
        <v>1</v>
      </c>
      <c r="AC19" s="60">
        <f>SUM(C19:G19)</f>
        <v>0</v>
      </c>
      <c r="AD19" s="60">
        <f>SUM(H19:L19)</f>
        <v>1</v>
      </c>
      <c r="AE19" s="60">
        <f>SUM(M19:Q19)</f>
        <v>3</v>
      </c>
      <c r="AF19" s="60">
        <f>SUM(R19:V19)</f>
        <v>0</v>
      </c>
      <c r="AG19" s="60">
        <f>SUM(W19:AA19)</f>
        <v>1</v>
      </c>
      <c r="AH19" s="60">
        <f>SUM(AC19:AG19)</f>
        <v>5</v>
      </c>
      <c r="AI19" s="96">
        <f>A19</f>
        <v>1</v>
      </c>
      <c r="AJ19">
        <f>IF(AC19&gt;=3,1,0)</f>
        <v>0</v>
      </c>
      <c r="AK19">
        <f>IF(AD19&gt;=3,1,0)</f>
        <v>0</v>
      </c>
      <c r="AL19">
        <f>IF(AE19&gt;=3,1,0)</f>
        <v>1</v>
      </c>
      <c r="AM19">
        <f>IF(AF19&gt;=3,1,0)</f>
        <v>0</v>
      </c>
      <c r="AN19">
        <f>IF(AG19&gt;=3,1,0)</f>
        <v>0</v>
      </c>
      <c r="AO19">
        <f>SUM(AJ19:AN19)</f>
        <v>1</v>
      </c>
    </row>
    <row r="20" spans="1:41">
      <c r="A20" s="93">
        <v>2</v>
      </c>
      <c r="B20" s="21"/>
      <c r="C20" s="62">
        <v>1</v>
      </c>
      <c r="D20" s="62">
        <v>0</v>
      </c>
      <c r="E20" s="62">
        <v>0</v>
      </c>
      <c r="F20" s="62">
        <v>0</v>
      </c>
      <c r="G20" s="62">
        <v>0</v>
      </c>
      <c r="H20" s="30">
        <v>1</v>
      </c>
      <c r="I20" s="57">
        <v>1</v>
      </c>
      <c r="J20" s="57">
        <v>1</v>
      </c>
      <c r="K20" s="57">
        <v>0</v>
      </c>
      <c r="L20" s="94">
        <v>0</v>
      </c>
      <c r="M20" s="57">
        <v>1</v>
      </c>
      <c r="N20" s="57">
        <v>0</v>
      </c>
      <c r="O20" s="57">
        <v>0</v>
      </c>
      <c r="P20" s="57">
        <v>0</v>
      </c>
      <c r="Q20" s="57">
        <v>0</v>
      </c>
      <c r="R20" s="30">
        <v>0</v>
      </c>
      <c r="S20" s="95">
        <v>0</v>
      </c>
      <c r="T20" s="95">
        <v>0</v>
      </c>
      <c r="U20" s="95">
        <v>0</v>
      </c>
      <c r="V20" s="94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96">
        <f t="shared" ref="AB20:AB43" si="0">A20</f>
        <v>2</v>
      </c>
      <c r="AC20" s="60">
        <f t="shared" ref="AC20:AC43" si="1">SUM(C20:G20)</f>
        <v>1</v>
      </c>
      <c r="AD20" s="60">
        <f t="shared" ref="AD20:AD43" si="2">SUM(H20:L20)</f>
        <v>3</v>
      </c>
      <c r="AE20" s="60">
        <f t="shared" ref="AE20:AE43" si="3">SUM(M20:Q20)</f>
        <v>1</v>
      </c>
      <c r="AF20" s="60">
        <f t="shared" ref="AF20:AF43" si="4">SUM(R20:V20)</f>
        <v>0</v>
      </c>
      <c r="AG20" s="60">
        <f t="shared" ref="AG20:AG43" si="5">SUM(W20:AA20)</f>
        <v>0</v>
      </c>
      <c r="AH20" s="60">
        <f t="shared" ref="AH20:AH43" si="6">SUM(AC20:AG20)</f>
        <v>5</v>
      </c>
      <c r="AI20" s="96">
        <f t="shared" ref="AI20:AI43" si="7">A20</f>
        <v>2</v>
      </c>
      <c r="AJ20">
        <f t="shared" ref="AJ20:AJ43" si="8">IF(AC20&gt;=3,1,0)</f>
        <v>0</v>
      </c>
      <c r="AK20">
        <f t="shared" ref="AK20:AK43" si="9">IF(AD20&gt;=3,1,0)</f>
        <v>1</v>
      </c>
      <c r="AL20">
        <f t="shared" ref="AL20:AL43" si="10">IF(AE20&gt;=3,1,0)</f>
        <v>0</v>
      </c>
      <c r="AM20">
        <f t="shared" ref="AM20:AM43" si="11">IF(AF20&gt;=3,1,0)</f>
        <v>0</v>
      </c>
      <c r="AN20">
        <f t="shared" ref="AN20:AN43" si="12">IF(AG20&gt;=3,1,0)</f>
        <v>0</v>
      </c>
      <c r="AO20">
        <f t="shared" ref="AO20:AO43" si="13">SUM(AJ20:AN20)</f>
        <v>1</v>
      </c>
    </row>
    <row r="21" spans="1:41">
      <c r="A21" s="93">
        <v>3</v>
      </c>
      <c r="B21" s="21"/>
      <c r="C21" s="62">
        <v>0</v>
      </c>
      <c r="D21" s="62">
        <v>1</v>
      </c>
      <c r="E21" s="62">
        <v>0</v>
      </c>
      <c r="F21" s="62">
        <v>0</v>
      </c>
      <c r="G21" s="62">
        <v>0</v>
      </c>
      <c r="H21" s="30">
        <v>1</v>
      </c>
      <c r="I21" s="57">
        <v>1</v>
      </c>
      <c r="J21" s="57">
        <v>1</v>
      </c>
      <c r="K21" s="57">
        <v>0</v>
      </c>
      <c r="L21" s="94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30">
        <v>1</v>
      </c>
      <c r="S21" s="57">
        <v>0</v>
      </c>
      <c r="T21" s="57">
        <v>0</v>
      </c>
      <c r="U21" s="57">
        <v>0</v>
      </c>
      <c r="V21" s="94">
        <v>0</v>
      </c>
      <c r="W21" s="57">
        <v>0</v>
      </c>
      <c r="X21" s="62">
        <v>0</v>
      </c>
      <c r="Y21" s="62">
        <v>0</v>
      </c>
      <c r="Z21" s="62">
        <v>0</v>
      </c>
      <c r="AA21" s="62">
        <v>0</v>
      </c>
      <c r="AB21" s="96">
        <f t="shared" si="0"/>
        <v>3</v>
      </c>
      <c r="AC21" s="60">
        <f t="shared" si="1"/>
        <v>1</v>
      </c>
      <c r="AD21" s="60">
        <f t="shared" si="2"/>
        <v>3</v>
      </c>
      <c r="AE21" s="60">
        <f t="shared" si="3"/>
        <v>0</v>
      </c>
      <c r="AF21" s="60">
        <f t="shared" si="4"/>
        <v>1</v>
      </c>
      <c r="AG21" s="60">
        <f t="shared" si="5"/>
        <v>0</v>
      </c>
      <c r="AH21" s="60">
        <f t="shared" si="6"/>
        <v>5</v>
      </c>
      <c r="AI21" s="96">
        <f t="shared" si="7"/>
        <v>3</v>
      </c>
      <c r="AJ21">
        <f t="shared" si="8"/>
        <v>0</v>
      </c>
      <c r="AK21">
        <f t="shared" si="9"/>
        <v>1</v>
      </c>
      <c r="AL21">
        <f t="shared" si="10"/>
        <v>0</v>
      </c>
      <c r="AM21">
        <f t="shared" si="11"/>
        <v>0</v>
      </c>
      <c r="AN21">
        <f t="shared" si="12"/>
        <v>0</v>
      </c>
      <c r="AO21">
        <f t="shared" si="13"/>
        <v>1</v>
      </c>
    </row>
    <row r="22" spans="1:41">
      <c r="A22" s="93">
        <v>4</v>
      </c>
      <c r="B22" s="21"/>
      <c r="C22" s="62">
        <v>1</v>
      </c>
      <c r="D22" s="62">
        <v>1</v>
      </c>
      <c r="E22" s="62">
        <v>0</v>
      </c>
      <c r="F22" s="62">
        <v>0</v>
      </c>
      <c r="G22" s="62">
        <v>0</v>
      </c>
      <c r="H22" s="30">
        <v>1</v>
      </c>
      <c r="I22" s="57">
        <v>1</v>
      </c>
      <c r="J22" s="57">
        <v>0</v>
      </c>
      <c r="K22" s="57">
        <v>0</v>
      </c>
      <c r="L22" s="94">
        <v>0</v>
      </c>
      <c r="M22" s="57">
        <v>1</v>
      </c>
      <c r="N22" s="57">
        <v>1</v>
      </c>
      <c r="O22" s="57">
        <v>0</v>
      </c>
      <c r="P22" s="57">
        <v>0</v>
      </c>
      <c r="Q22" s="57">
        <v>0</v>
      </c>
      <c r="R22" s="30">
        <v>0</v>
      </c>
      <c r="S22" s="95">
        <v>0</v>
      </c>
      <c r="T22" s="95">
        <v>0</v>
      </c>
      <c r="U22" s="95">
        <v>0</v>
      </c>
      <c r="V22" s="94">
        <v>0</v>
      </c>
      <c r="W22" s="57">
        <v>0</v>
      </c>
      <c r="X22" s="62">
        <v>1</v>
      </c>
      <c r="Y22" s="62">
        <v>0</v>
      </c>
      <c r="Z22" s="62">
        <v>0</v>
      </c>
      <c r="AA22" s="62">
        <v>0</v>
      </c>
      <c r="AB22" s="96">
        <f t="shared" si="0"/>
        <v>4</v>
      </c>
      <c r="AC22" s="60">
        <f t="shared" si="1"/>
        <v>2</v>
      </c>
      <c r="AD22" s="60">
        <f t="shared" si="2"/>
        <v>2</v>
      </c>
      <c r="AE22" s="60">
        <f t="shared" si="3"/>
        <v>2</v>
      </c>
      <c r="AF22" s="60">
        <f t="shared" si="4"/>
        <v>0</v>
      </c>
      <c r="AG22" s="60">
        <f t="shared" si="5"/>
        <v>1</v>
      </c>
      <c r="AH22" s="60">
        <f t="shared" si="6"/>
        <v>7</v>
      </c>
      <c r="AI22" s="96">
        <f t="shared" si="7"/>
        <v>4</v>
      </c>
      <c r="AJ22">
        <f t="shared" si="8"/>
        <v>0</v>
      </c>
      <c r="AK22">
        <f t="shared" si="9"/>
        <v>0</v>
      </c>
      <c r="AL22">
        <f t="shared" si="10"/>
        <v>0</v>
      </c>
      <c r="AM22">
        <f t="shared" si="11"/>
        <v>0</v>
      </c>
      <c r="AN22">
        <f t="shared" si="12"/>
        <v>0</v>
      </c>
      <c r="AO22">
        <f t="shared" si="13"/>
        <v>0</v>
      </c>
    </row>
    <row r="23" spans="1:41">
      <c r="A23" s="93">
        <v>5</v>
      </c>
      <c r="B23" s="21"/>
      <c r="C23" s="62">
        <v>1</v>
      </c>
      <c r="D23" s="62">
        <v>0</v>
      </c>
      <c r="E23" s="62">
        <v>1</v>
      </c>
      <c r="F23" s="62">
        <v>0</v>
      </c>
      <c r="G23" s="62">
        <v>0</v>
      </c>
      <c r="H23" s="30">
        <v>1</v>
      </c>
      <c r="I23" s="57">
        <v>1</v>
      </c>
      <c r="J23" s="57">
        <v>0</v>
      </c>
      <c r="K23" s="57">
        <v>1</v>
      </c>
      <c r="L23" s="94">
        <v>0</v>
      </c>
      <c r="M23" s="57">
        <v>0</v>
      </c>
      <c r="N23" s="62">
        <v>1</v>
      </c>
      <c r="O23" s="62">
        <v>0</v>
      </c>
      <c r="P23" s="62">
        <v>0</v>
      </c>
      <c r="Q23" s="62">
        <v>0</v>
      </c>
      <c r="R23" s="30">
        <v>0</v>
      </c>
      <c r="S23" s="57">
        <v>1</v>
      </c>
      <c r="T23" s="57">
        <v>0</v>
      </c>
      <c r="U23" s="57">
        <v>0</v>
      </c>
      <c r="V23" s="94">
        <v>0</v>
      </c>
      <c r="W23" s="57">
        <v>0</v>
      </c>
      <c r="X23" s="57">
        <v>0</v>
      </c>
      <c r="Y23" s="62">
        <v>1</v>
      </c>
      <c r="Z23" s="62">
        <v>0</v>
      </c>
      <c r="AA23" s="62">
        <v>0</v>
      </c>
      <c r="AB23" s="96">
        <f t="shared" si="0"/>
        <v>5</v>
      </c>
      <c r="AC23" s="60">
        <f t="shared" si="1"/>
        <v>2</v>
      </c>
      <c r="AD23" s="60">
        <f t="shared" si="2"/>
        <v>3</v>
      </c>
      <c r="AE23" s="60">
        <f t="shared" si="3"/>
        <v>1</v>
      </c>
      <c r="AF23" s="60">
        <f t="shared" si="4"/>
        <v>1</v>
      </c>
      <c r="AG23" s="60">
        <f t="shared" si="5"/>
        <v>1</v>
      </c>
      <c r="AH23" s="60">
        <f t="shared" si="6"/>
        <v>8</v>
      </c>
      <c r="AI23" s="96">
        <f t="shared" si="7"/>
        <v>5</v>
      </c>
      <c r="AJ23">
        <f t="shared" si="8"/>
        <v>0</v>
      </c>
      <c r="AK23">
        <f t="shared" si="9"/>
        <v>1</v>
      </c>
      <c r="AL23">
        <f t="shared" si="10"/>
        <v>0</v>
      </c>
      <c r="AM23">
        <f t="shared" si="11"/>
        <v>0</v>
      </c>
      <c r="AN23">
        <f t="shared" si="12"/>
        <v>0</v>
      </c>
      <c r="AO23">
        <f t="shared" si="13"/>
        <v>1</v>
      </c>
    </row>
    <row r="24" spans="1:41">
      <c r="A24" s="93">
        <v>6</v>
      </c>
      <c r="B24" s="21"/>
      <c r="C24" s="62">
        <v>0</v>
      </c>
      <c r="D24" s="62">
        <v>1</v>
      </c>
      <c r="E24" s="62">
        <v>1</v>
      </c>
      <c r="F24" s="62">
        <v>0</v>
      </c>
      <c r="G24" s="62">
        <v>0</v>
      </c>
      <c r="H24" s="30">
        <v>1</v>
      </c>
      <c r="I24" s="57">
        <v>0</v>
      </c>
      <c r="J24" s="57">
        <v>1</v>
      </c>
      <c r="K24" s="57">
        <v>0</v>
      </c>
      <c r="L24" s="94">
        <v>0</v>
      </c>
      <c r="M24" s="57">
        <v>1</v>
      </c>
      <c r="N24" s="57">
        <v>0</v>
      </c>
      <c r="O24" s="62">
        <v>1</v>
      </c>
      <c r="P24" s="62">
        <v>0</v>
      </c>
      <c r="Q24" s="62">
        <v>0</v>
      </c>
      <c r="R24" s="30">
        <v>0</v>
      </c>
      <c r="S24" s="95">
        <v>0</v>
      </c>
      <c r="T24" s="95">
        <v>0</v>
      </c>
      <c r="U24" s="95">
        <v>0</v>
      </c>
      <c r="V24" s="94">
        <v>0</v>
      </c>
      <c r="W24" s="57">
        <v>0</v>
      </c>
      <c r="X24" s="62">
        <v>0</v>
      </c>
      <c r="Y24" s="62">
        <v>0</v>
      </c>
      <c r="Z24" s="62">
        <v>0</v>
      </c>
      <c r="AA24" s="62">
        <v>0</v>
      </c>
      <c r="AB24" s="96">
        <f t="shared" si="0"/>
        <v>6</v>
      </c>
      <c r="AC24" s="60">
        <f t="shared" si="1"/>
        <v>2</v>
      </c>
      <c r="AD24" s="60">
        <f t="shared" si="2"/>
        <v>2</v>
      </c>
      <c r="AE24" s="60">
        <f t="shared" si="3"/>
        <v>2</v>
      </c>
      <c r="AF24" s="60">
        <f t="shared" si="4"/>
        <v>0</v>
      </c>
      <c r="AG24" s="60">
        <f t="shared" si="5"/>
        <v>0</v>
      </c>
      <c r="AH24" s="60">
        <f t="shared" si="6"/>
        <v>6</v>
      </c>
      <c r="AI24" s="96">
        <f t="shared" si="7"/>
        <v>6</v>
      </c>
      <c r="AJ24">
        <f t="shared" si="8"/>
        <v>0</v>
      </c>
      <c r="AK24">
        <f t="shared" si="9"/>
        <v>0</v>
      </c>
      <c r="AL24">
        <f t="shared" si="10"/>
        <v>0</v>
      </c>
      <c r="AM24">
        <f t="shared" si="11"/>
        <v>0</v>
      </c>
      <c r="AN24">
        <f t="shared" si="12"/>
        <v>0</v>
      </c>
      <c r="AO24">
        <f t="shared" si="13"/>
        <v>0</v>
      </c>
    </row>
    <row r="25" spans="1:41">
      <c r="A25" s="93">
        <v>7</v>
      </c>
      <c r="B25" s="21"/>
      <c r="C25" s="62">
        <v>1</v>
      </c>
      <c r="D25" s="62">
        <v>1</v>
      </c>
      <c r="E25" s="62">
        <v>0</v>
      </c>
      <c r="F25" s="62">
        <v>0</v>
      </c>
      <c r="G25" s="62">
        <v>0</v>
      </c>
      <c r="H25" s="30">
        <v>1</v>
      </c>
      <c r="I25" s="57">
        <v>0</v>
      </c>
      <c r="J25" s="57">
        <v>1</v>
      </c>
      <c r="K25" s="57">
        <v>1</v>
      </c>
      <c r="L25" s="94">
        <v>0</v>
      </c>
      <c r="M25" s="57">
        <v>0</v>
      </c>
      <c r="N25" s="57">
        <v>0</v>
      </c>
      <c r="O25" s="62">
        <v>1</v>
      </c>
      <c r="P25" s="62">
        <v>0</v>
      </c>
      <c r="Q25" s="62">
        <v>0</v>
      </c>
      <c r="R25" s="30">
        <v>1</v>
      </c>
      <c r="S25" s="57">
        <v>1</v>
      </c>
      <c r="T25" s="57">
        <v>0</v>
      </c>
      <c r="U25" s="57">
        <v>0</v>
      </c>
      <c r="V25" s="94">
        <v>0</v>
      </c>
      <c r="W25" s="57">
        <v>0</v>
      </c>
      <c r="X25" s="62">
        <v>0</v>
      </c>
      <c r="Y25" s="62">
        <v>0</v>
      </c>
      <c r="Z25" s="62">
        <v>0</v>
      </c>
      <c r="AA25" s="62">
        <v>0</v>
      </c>
      <c r="AB25" s="96">
        <f t="shared" si="0"/>
        <v>7</v>
      </c>
      <c r="AC25" s="60">
        <f t="shared" si="1"/>
        <v>2</v>
      </c>
      <c r="AD25" s="60">
        <f t="shared" si="2"/>
        <v>3</v>
      </c>
      <c r="AE25" s="60">
        <f t="shared" si="3"/>
        <v>1</v>
      </c>
      <c r="AF25" s="60">
        <f t="shared" si="4"/>
        <v>2</v>
      </c>
      <c r="AG25" s="60">
        <f t="shared" si="5"/>
        <v>0</v>
      </c>
      <c r="AH25" s="60">
        <f t="shared" si="6"/>
        <v>8</v>
      </c>
      <c r="AI25" s="96">
        <f t="shared" si="7"/>
        <v>7</v>
      </c>
      <c r="AJ25">
        <f t="shared" si="8"/>
        <v>0</v>
      </c>
      <c r="AK25">
        <f t="shared" si="9"/>
        <v>1</v>
      </c>
      <c r="AL25">
        <f t="shared" si="10"/>
        <v>0</v>
      </c>
      <c r="AM25">
        <f t="shared" si="11"/>
        <v>0</v>
      </c>
      <c r="AN25">
        <f t="shared" si="12"/>
        <v>0</v>
      </c>
      <c r="AO25">
        <f t="shared" si="13"/>
        <v>1</v>
      </c>
    </row>
    <row r="26" spans="1:41">
      <c r="A26" s="93">
        <v>8</v>
      </c>
      <c r="B26" s="21"/>
      <c r="C26" s="62">
        <v>1</v>
      </c>
      <c r="D26" s="62">
        <v>1</v>
      </c>
      <c r="E26" s="62">
        <v>1</v>
      </c>
      <c r="F26" s="62">
        <v>0</v>
      </c>
      <c r="G26" s="62">
        <v>0</v>
      </c>
      <c r="H26" s="30">
        <v>0</v>
      </c>
      <c r="I26" s="57">
        <v>1</v>
      </c>
      <c r="J26" s="57">
        <v>1</v>
      </c>
      <c r="K26" s="57">
        <v>1</v>
      </c>
      <c r="L26" s="94">
        <v>0</v>
      </c>
      <c r="M26" s="57">
        <v>0</v>
      </c>
      <c r="N26" s="57">
        <v>1</v>
      </c>
      <c r="O26" s="57">
        <v>1</v>
      </c>
      <c r="P26" s="57">
        <v>0</v>
      </c>
      <c r="Q26" s="57">
        <v>0</v>
      </c>
      <c r="R26" s="30">
        <v>0</v>
      </c>
      <c r="S26" s="57">
        <v>0</v>
      </c>
      <c r="T26" s="57">
        <v>1</v>
      </c>
      <c r="U26" s="57">
        <v>0</v>
      </c>
      <c r="V26" s="94">
        <v>0</v>
      </c>
      <c r="W26" s="57">
        <v>0</v>
      </c>
      <c r="X26" s="57">
        <v>0</v>
      </c>
      <c r="Y26" s="57">
        <v>0</v>
      </c>
      <c r="Z26" s="62">
        <v>1</v>
      </c>
      <c r="AA26" s="62">
        <v>0</v>
      </c>
      <c r="AB26" s="96">
        <f t="shared" si="0"/>
        <v>8</v>
      </c>
      <c r="AC26" s="60">
        <f t="shared" si="1"/>
        <v>3</v>
      </c>
      <c r="AD26" s="60">
        <f t="shared" si="2"/>
        <v>3</v>
      </c>
      <c r="AE26" s="60">
        <f t="shared" si="3"/>
        <v>2</v>
      </c>
      <c r="AF26" s="60">
        <f t="shared" si="4"/>
        <v>1</v>
      </c>
      <c r="AG26" s="60">
        <f t="shared" si="5"/>
        <v>1</v>
      </c>
      <c r="AH26" s="60">
        <f t="shared" si="6"/>
        <v>10</v>
      </c>
      <c r="AI26" s="96">
        <f t="shared" si="7"/>
        <v>8</v>
      </c>
      <c r="AJ26">
        <f t="shared" si="8"/>
        <v>1</v>
      </c>
      <c r="AK26">
        <f t="shared" si="9"/>
        <v>1</v>
      </c>
      <c r="AL26">
        <f t="shared" si="10"/>
        <v>0</v>
      </c>
      <c r="AM26">
        <f t="shared" si="11"/>
        <v>0</v>
      </c>
      <c r="AN26">
        <f t="shared" si="12"/>
        <v>0</v>
      </c>
      <c r="AO26">
        <f t="shared" si="13"/>
        <v>2</v>
      </c>
    </row>
    <row r="27" spans="1:41">
      <c r="A27" s="93">
        <v>9</v>
      </c>
      <c r="B27" s="21"/>
      <c r="C27" s="62">
        <v>1</v>
      </c>
      <c r="D27" s="62">
        <v>1</v>
      </c>
      <c r="E27" s="62">
        <v>0</v>
      </c>
      <c r="F27" s="62">
        <v>1</v>
      </c>
      <c r="G27" s="62">
        <v>0</v>
      </c>
      <c r="H27" s="30">
        <v>1</v>
      </c>
      <c r="I27" s="57">
        <v>1</v>
      </c>
      <c r="J27" s="57">
        <v>0</v>
      </c>
      <c r="K27" s="57">
        <v>1</v>
      </c>
      <c r="L27" s="94">
        <v>0</v>
      </c>
      <c r="M27" s="57">
        <v>0</v>
      </c>
      <c r="N27" s="57">
        <v>0</v>
      </c>
      <c r="O27" s="57">
        <v>0</v>
      </c>
      <c r="P27" s="62">
        <v>1</v>
      </c>
      <c r="Q27" s="62">
        <v>0</v>
      </c>
      <c r="R27" s="30">
        <v>0</v>
      </c>
      <c r="S27" s="95">
        <v>0</v>
      </c>
      <c r="T27" s="95">
        <v>0</v>
      </c>
      <c r="U27" s="95">
        <v>0</v>
      </c>
      <c r="V27" s="94">
        <v>0</v>
      </c>
      <c r="W27" s="57">
        <v>0</v>
      </c>
      <c r="X27" s="57">
        <v>0</v>
      </c>
      <c r="Y27" s="57">
        <v>0</v>
      </c>
      <c r="Z27" s="57">
        <v>0</v>
      </c>
      <c r="AA27" s="62">
        <v>1</v>
      </c>
      <c r="AB27" s="96">
        <f t="shared" si="0"/>
        <v>9</v>
      </c>
      <c r="AC27" s="60">
        <f t="shared" si="1"/>
        <v>3</v>
      </c>
      <c r="AD27" s="60">
        <f t="shared" si="2"/>
        <v>3</v>
      </c>
      <c r="AE27" s="60">
        <f t="shared" si="3"/>
        <v>1</v>
      </c>
      <c r="AF27" s="60">
        <f t="shared" si="4"/>
        <v>0</v>
      </c>
      <c r="AG27" s="60">
        <f t="shared" si="5"/>
        <v>1</v>
      </c>
      <c r="AH27" s="60">
        <f t="shared" si="6"/>
        <v>8</v>
      </c>
      <c r="AI27" s="96">
        <f t="shared" si="7"/>
        <v>9</v>
      </c>
      <c r="AJ27">
        <f t="shared" si="8"/>
        <v>1</v>
      </c>
      <c r="AK27">
        <f t="shared" si="9"/>
        <v>1</v>
      </c>
      <c r="AL27">
        <f t="shared" si="10"/>
        <v>0</v>
      </c>
      <c r="AM27">
        <f t="shared" si="11"/>
        <v>0</v>
      </c>
      <c r="AN27">
        <f t="shared" si="12"/>
        <v>0</v>
      </c>
      <c r="AO27">
        <f t="shared" si="13"/>
        <v>2</v>
      </c>
    </row>
    <row r="28" spans="1:41">
      <c r="A28" s="93">
        <v>10</v>
      </c>
      <c r="B28" s="21"/>
      <c r="C28" s="62">
        <v>1</v>
      </c>
      <c r="D28" s="62">
        <v>0</v>
      </c>
      <c r="E28" s="62">
        <v>1</v>
      </c>
      <c r="F28" s="62">
        <v>1</v>
      </c>
      <c r="G28" s="62">
        <v>0</v>
      </c>
      <c r="H28" s="30">
        <v>1</v>
      </c>
      <c r="I28" s="57">
        <v>1</v>
      </c>
      <c r="J28" s="57">
        <v>1</v>
      </c>
      <c r="K28" s="57">
        <v>1</v>
      </c>
      <c r="L28" s="94">
        <v>0</v>
      </c>
      <c r="M28" s="57">
        <v>0</v>
      </c>
      <c r="N28" s="57">
        <v>1</v>
      </c>
      <c r="O28" s="57">
        <v>0</v>
      </c>
      <c r="P28" s="62">
        <v>1</v>
      </c>
      <c r="Q28" s="62">
        <v>0</v>
      </c>
      <c r="R28" s="30">
        <v>0</v>
      </c>
      <c r="S28" s="57">
        <v>1</v>
      </c>
      <c r="T28" s="57">
        <v>0</v>
      </c>
      <c r="U28" s="57">
        <v>1</v>
      </c>
      <c r="V28" s="94">
        <v>0</v>
      </c>
      <c r="W28" s="57">
        <v>0</v>
      </c>
      <c r="X28" s="62">
        <v>0</v>
      </c>
      <c r="Y28" s="62">
        <v>0</v>
      </c>
      <c r="Z28" s="62">
        <v>0</v>
      </c>
      <c r="AA28" s="62">
        <v>0</v>
      </c>
      <c r="AB28" s="96">
        <f t="shared" si="0"/>
        <v>10</v>
      </c>
      <c r="AC28" s="60">
        <f t="shared" si="1"/>
        <v>3</v>
      </c>
      <c r="AD28" s="60">
        <f t="shared" si="2"/>
        <v>4</v>
      </c>
      <c r="AE28" s="60">
        <f t="shared" si="3"/>
        <v>2</v>
      </c>
      <c r="AF28" s="60">
        <f t="shared" si="4"/>
        <v>2</v>
      </c>
      <c r="AG28" s="60">
        <f t="shared" si="5"/>
        <v>0</v>
      </c>
      <c r="AH28" s="60">
        <f t="shared" si="6"/>
        <v>11</v>
      </c>
      <c r="AI28" s="96">
        <f t="shared" si="7"/>
        <v>10</v>
      </c>
      <c r="AJ28">
        <f t="shared" si="8"/>
        <v>1</v>
      </c>
      <c r="AK28">
        <f t="shared" si="9"/>
        <v>1</v>
      </c>
      <c r="AL28">
        <f t="shared" si="10"/>
        <v>0</v>
      </c>
      <c r="AM28">
        <f t="shared" si="11"/>
        <v>0</v>
      </c>
      <c r="AN28">
        <f t="shared" si="12"/>
        <v>0</v>
      </c>
      <c r="AO28">
        <f t="shared" si="13"/>
        <v>2</v>
      </c>
    </row>
    <row r="29" spans="1:41">
      <c r="A29" s="93">
        <v>11</v>
      </c>
      <c r="B29" s="21"/>
      <c r="C29" s="62">
        <v>1</v>
      </c>
      <c r="D29" s="62">
        <v>1</v>
      </c>
      <c r="E29" s="62">
        <v>0</v>
      </c>
      <c r="F29" s="62">
        <v>1</v>
      </c>
      <c r="G29" s="62">
        <v>0</v>
      </c>
      <c r="H29" s="30">
        <v>1</v>
      </c>
      <c r="I29" s="57">
        <v>1</v>
      </c>
      <c r="J29" s="57">
        <v>0</v>
      </c>
      <c r="K29" s="57">
        <v>1</v>
      </c>
      <c r="L29" s="94">
        <v>1</v>
      </c>
      <c r="M29" s="57">
        <v>1</v>
      </c>
      <c r="N29" s="57">
        <v>1</v>
      </c>
      <c r="O29" s="57">
        <v>0</v>
      </c>
      <c r="P29" s="62">
        <v>1</v>
      </c>
      <c r="Q29" s="62">
        <v>0</v>
      </c>
      <c r="R29" s="30">
        <v>1</v>
      </c>
      <c r="S29" s="57">
        <v>1</v>
      </c>
      <c r="T29" s="57">
        <v>1</v>
      </c>
      <c r="U29" s="57">
        <v>1</v>
      </c>
      <c r="V29" s="94">
        <v>1</v>
      </c>
      <c r="W29" s="57">
        <v>1</v>
      </c>
      <c r="X29" s="57">
        <v>0</v>
      </c>
      <c r="Y29" s="57">
        <v>0</v>
      </c>
      <c r="Z29" s="57">
        <v>0</v>
      </c>
      <c r="AA29" s="57">
        <v>0</v>
      </c>
      <c r="AB29" s="96">
        <f t="shared" si="0"/>
        <v>11</v>
      </c>
      <c r="AC29" s="60">
        <f t="shared" si="1"/>
        <v>3</v>
      </c>
      <c r="AD29" s="60">
        <f t="shared" si="2"/>
        <v>4</v>
      </c>
      <c r="AE29" s="60">
        <f t="shared" si="3"/>
        <v>3</v>
      </c>
      <c r="AF29" s="60">
        <f t="shared" si="4"/>
        <v>5</v>
      </c>
      <c r="AG29" s="60">
        <f t="shared" si="5"/>
        <v>1</v>
      </c>
      <c r="AH29" s="60">
        <f t="shared" si="6"/>
        <v>16</v>
      </c>
      <c r="AI29" s="96">
        <f t="shared" si="7"/>
        <v>11</v>
      </c>
      <c r="AJ29">
        <f t="shared" si="8"/>
        <v>1</v>
      </c>
      <c r="AK29">
        <f t="shared" si="9"/>
        <v>1</v>
      </c>
      <c r="AL29">
        <f t="shared" si="10"/>
        <v>1</v>
      </c>
      <c r="AM29">
        <f t="shared" si="11"/>
        <v>1</v>
      </c>
      <c r="AN29">
        <f t="shared" si="12"/>
        <v>0</v>
      </c>
      <c r="AO29">
        <f t="shared" si="13"/>
        <v>4</v>
      </c>
    </row>
    <row r="30" spans="1:41">
      <c r="A30" s="93">
        <v>12</v>
      </c>
      <c r="B30" s="21"/>
      <c r="C30" s="62">
        <v>0</v>
      </c>
      <c r="D30" s="62">
        <v>1</v>
      </c>
      <c r="E30" s="62">
        <v>1</v>
      </c>
      <c r="F30" s="62">
        <v>1</v>
      </c>
      <c r="G30" s="62">
        <v>0</v>
      </c>
      <c r="H30" s="30">
        <v>1</v>
      </c>
      <c r="I30" s="57">
        <v>1</v>
      </c>
      <c r="J30" s="57">
        <v>1</v>
      </c>
      <c r="K30" s="57">
        <v>0</v>
      </c>
      <c r="L30" s="94">
        <v>0</v>
      </c>
      <c r="M30" s="57">
        <v>0</v>
      </c>
      <c r="N30" s="57">
        <v>0</v>
      </c>
      <c r="O30" s="62">
        <v>1</v>
      </c>
      <c r="P30" s="62">
        <v>1</v>
      </c>
      <c r="Q30" s="62">
        <v>0</v>
      </c>
      <c r="R30" s="30">
        <v>0</v>
      </c>
      <c r="S30" s="57">
        <v>0</v>
      </c>
      <c r="T30" s="57">
        <v>0</v>
      </c>
      <c r="U30" s="95">
        <v>1</v>
      </c>
      <c r="V30" s="94">
        <v>0</v>
      </c>
      <c r="W30" s="57">
        <v>0</v>
      </c>
      <c r="X30" s="62">
        <v>0</v>
      </c>
      <c r="Y30" s="62">
        <v>0</v>
      </c>
      <c r="Z30" s="62">
        <v>0</v>
      </c>
      <c r="AA30" s="62">
        <v>0</v>
      </c>
      <c r="AB30" s="96">
        <f t="shared" si="0"/>
        <v>12</v>
      </c>
      <c r="AC30" s="60">
        <f t="shared" si="1"/>
        <v>3</v>
      </c>
      <c r="AD30" s="60">
        <f t="shared" si="2"/>
        <v>3</v>
      </c>
      <c r="AE30" s="60">
        <f t="shared" si="3"/>
        <v>2</v>
      </c>
      <c r="AF30" s="60">
        <f t="shared" si="4"/>
        <v>1</v>
      </c>
      <c r="AG30" s="60">
        <f t="shared" si="5"/>
        <v>0</v>
      </c>
      <c r="AH30" s="60">
        <f t="shared" si="6"/>
        <v>9</v>
      </c>
      <c r="AI30" s="96">
        <f t="shared" si="7"/>
        <v>12</v>
      </c>
      <c r="AJ30">
        <f t="shared" si="8"/>
        <v>1</v>
      </c>
      <c r="AK30">
        <f t="shared" si="9"/>
        <v>1</v>
      </c>
      <c r="AL30">
        <f t="shared" si="10"/>
        <v>0</v>
      </c>
      <c r="AM30">
        <f t="shared" si="11"/>
        <v>0</v>
      </c>
      <c r="AN30">
        <f t="shared" si="12"/>
        <v>0</v>
      </c>
      <c r="AO30">
        <f t="shared" si="13"/>
        <v>2</v>
      </c>
    </row>
    <row r="31" spans="1:41">
      <c r="A31" s="93">
        <v>13</v>
      </c>
      <c r="B31" s="21"/>
      <c r="C31" s="62">
        <v>1</v>
      </c>
      <c r="D31" s="62">
        <v>1</v>
      </c>
      <c r="E31" s="62">
        <v>1</v>
      </c>
      <c r="F31" s="62">
        <v>0</v>
      </c>
      <c r="G31" s="62">
        <v>0</v>
      </c>
      <c r="H31" s="30">
        <v>1</v>
      </c>
      <c r="I31" s="57">
        <v>0</v>
      </c>
      <c r="J31" s="57">
        <v>1</v>
      </c>
      <c r="K31" s="57">
        <v>1</v>
      </c>
      <c r="L31" s="94">
        <v>1</v>
      </c>
      <c r="M31" s="57">
        <v>1</v>
      </c>
      <c r="N31" s="57">
        <v>1</v>
      </c>
      <c r="O31" s="57">
        <v>1</v>
      </c>
      <c r="P31" s="57">
        <v>0</v>
      </c>
      <c r="Q31" s="57">
        <v>0</v>
      </c>
      <c r="R31" s="30">
        <v>1</v>
      </c>
      <c r="S31" s="57">
        <v>1</v>
      </c>
      <c r="T31" s="57">
        <v>1</v>
      </c>
      <c r="U31" s="57">
        <v>0</v>
      </c>
      <c r="V31" s="94">
        <v>0</v>
      </c>
      <c r="W31" s="57">
        <v>0</v>
      </c>
      <c r="X31" s="62">
        <v>1</v>
      </c>
      <c r="Y31" s="62">
        <v>0</v>
      </c>
      <c r="Z31" s="62">
        <v>0</v>
      </c>
      <c r="AA31" s="62">
        <v>0</v>
      </c>
      <c r="AB31" s="96">
        <f t="shared" si="0"/>
        <v>13</v>
      </c>
      <c r="AC31" s="60">
        <f t="shared" si="1"/>
        <v>3</v>
      </c>
      <c r="AD31" s="60">
        <f t="shared" si="2"/>
        <v>4</v>
      </c>
      <c r="AE31" s="60">
        <f t="shared" si="3"/>
        <v>3</v>
      </c>
      <c r="AF31" s="60">
        <f t="shared" si="4"/>
        <v>3</v>
      </c>
      <c r="AG31" s="60">
        <f t="shared" si="5"/>
        <v>1</v>
      </c>
      <c r="AH31" s="60">
        <f t="shared" si="6"/>
        <v>14</v>
      </c>
      <c r="AI31" s="96">
        <f t="shared" si="7"/>
        <v>13</v>
      </c>
      <c r="AJ31">
        <f t="shared" si="8"/>
        <v>1</v>
      </c>
      <c r="AK31">
        <f t="shared" si="9"/>
        <v>1</v>
      </c>
      <c r="AL31">
        <f t="shared" si="10"/>
        <v>1</v>
      </c>
      <c r="AM31">
        <f t="shared" si="11"/>
        <v>1</v>
      </c>
      <c r="AN31">
        <f t="shared" si="12"/>
        <v>0</v>
      </c>
      <c r="AO31">
        <f t="shared" si="13"/>
        <v>4</v>
      </c>
    </row>
    <row r="32" spans="1:41">
      <c r="A32" s="93">
        <v>14</v>
      </c>
      <c r="B32" s="21"/>
      <c r="C32" s="62">
        <v>1</v>
      </c>
      <c r="D32" s="62">
        <v>0</v>
      </c>
      <c r="E32" s="62">
        <v>1</v>
      </c>
      <c r="F32" s="62">
        <v>0</v>
      </c>
      <c r="G32" s="62">
        <v>1</v>
      </c>
      <c r="H32" s="30">
        <v>0</v>
      </c>
      <c r="I32" s="57">
        <v>1</v>
      </c>
      <c r="J32" s="57">
        <v>1</v>
      </c>
      <c r="K32" s="57">
        <v>1</v>
      </c>
      <c r="L32" s="94">
        <v>0</v>
      </c>
      <c r="M32" s="57">
        <v>0</v>
      </c>
      <c r="N32" s="57">
        <v>0</v>
      </c>
      <c r="O32" s="62">
        <v>1</v>
      </c>
      <c r="P32" s="62">
        <v>0</v>
      </c>
      <c r="Q32" s="62">
        <v>1</v>
      </c>
      <c r="R32" s="30">
        <v>1</v>
      </c>
      <c r="S32" s="57">
        <v>1</v>
      </c>
      <c r="T32" s="57">
        <v>1</v>
      </c>
      <c r="U32" s="57">
        <v>1</v>
      </c>
      <c r="V32" s="94">
        <v>0</v>
      </c>
      <c r="W32" s="57">
        <v>1</v>
      </c>
      <c r="X32" s="57">
        <v>1</v>
      </c>
      <c r="Y32" s="57">
        <v>0</v>
      </c>
      <c r="Z32" s="57">
        <v>0</v>
      </c>
      <c r="AA32" s="57">
        <v>0</v>
      </c>
      <c r="AB32" s="96">
        <f t="shared" si="0"/>
        <v>14</v>
      </c>
      <c r="AC32" s="60">
        <f t="shared" si="1"/>
        <v>3</v>
      </c>
      <c r="AD32" s="60">
        <f t="shared" si="2"/>
        <v>3</v>
      </c>
      <c r="AE32" s="60">
        <f t="shared" si="3"/>
        <v>2</v>
      </c>
      <c r="AF32" s="60">
        <f t="shared" si="4"/>
        <v>4</v>
      </c>
      <c r="AG32" s="60">
        <f t="shared" si="5"/>
        <v>2</v>
      </c>
      <c r="AH32" s="60">
        <f t="shared" si="6"/>
        <v>14</v>
      </c>
      <c r="AI32" s="96">
        <f t="shared" si="7"/>
        <v>14</v>
      </c>
      <c r="AJ32">
        <f t="shared" si="8"/>
        <v>1</v>
      </c>
      <c r="AK32">
        <f t="shared" si="9"/>
        <v>1</v>
      </c>
      <c r="AL32">
        <f t="shared" si="10"/>
        <v>0</v>
      </c>
      <c r="AM32">
        <f t="shared" si="11"/>
        <v>1</v>
      </c>
      <c r="AN32">
        <f t="shared" si="12"/>
        <v>0</v>
      </c>
      <c r="AO32">
        <f t="shared" si="13"/>
        <v>3</v>
      </c>
    </row>
    <row r="33" spans="1:43">
      <c r="A33" s="93">
        <v>15</v>
      </c>
      <c r="B33" s="21"/>
      <c r="C33" s="62">
        <v>0</v>
      </c>
      <c r="D33" s="62">
        <v>1</v>
      </c>
      <c r="E33" s="62">
        <v>0</v>
      </c>
      <c r="F33" s="62">
        <v>1</v>
      </c>
      <c r="G33" s="62">
        <v>1</v>
      </c>
      <c r="H33" s="30">
        <v>1</v>
      </c>
      <c r="I33" s="57">
        <v>1</v>
      </c>
      <c r="J33" s="57">
        <v>1</v>
      </c>
      <c r="K33" s="57">
        <v>1</v>
      </c>
      <c r="L33" s="94">
        <v>1</v>
      </c>
      <c r="M33" s="57">
        <v>1</v>
      </c>
      <c r="N33" s="57">
        <v>1</v>
      </c>
      <c r="O33" s="57">
        <v>0</v>
      </c>
      <c r="P33" s="57">
        <v>1</v>
      </c>
      <c r="Q33" s="57">
        <v>0</v>
      </c>
      <c r="R33" s="30">
        <v>0</v>
      </c>
      <c r="S33" s="95">
        <v>0</v>
      </c>
      <c r="T33" s="95">
        <v>0</v>
      </c>
      <c r="U33" s="95">
        <v>0</v>
      </c>
      <c r="V33" s="94">
        <v>0</v>
      </c>
      <c r="W33" s="57">
        <v>1</v>
      </c>
      <c r="X33" s="57">
        <v>0</v>
      </c>
      <c r="Y33" s="62">
        <v>1</v>
      </c>
      <c r="Z33" s="57">
        <v>0</v>
      </c>
      <c r="AA33" s="57">
        <v>0</v>
      </c>
      <c r="AB33" s="96">
        <f t="shared" si="0"/>
        <v>15</v>
      </c>
      <c r="AC33" s="60">
        <f t="shared" si="1"/>
        <v>3</v>
      </c>
      <c r="AD33" s="60">
        <f t="shared" si="2"/>
        <v>5</v>
      </c>
      <c r="AE33" s="60">
        <f t="shared" si="3"/>
        <v>3</v>
      </c>
      <c r="AF33" s="60">
        <f t="shared" si="4"/>
        <v>0</v>
      </c>
      <c r="AG33" s="60">
        <f t="shared" si="5"/>
        <v>2</v>
      </c>
      <c r="AH33" s="60">
        <f t="shared" si="6"/>
        <v>13</v>
      </c>
      <c r="AI33" s="96">
        <f t="shared" si="7"/>
        <v>15</v>
      </c>
      <c r="AJ33">
        <f t="shared" si="8"/>
        <v>1</v>
      </c>
      <c r="AK33">
        <f t="shared" si="9"/>
        <v>1</v>
      </c>
      <c r="AL33">
        <f t="shared" si="10"/>
        <v>1</v>
      </c>
      <c r="AM33">
        <f t="shared" si="11"/>
        <v>0</v>
      </c>
      <c r="AN33">
        <f t="shared" si="12"/>
        <v>0</v>
      </c>
      <c r="AO33">
        <f t="shared" si="13"/>
        <v>3</v>
      </c>
    </row>
    <row r="34" spans="1:43">
      <c r="A34" s="93">
        <v>16</v>
      </c>
      <c r="B34" s="21"/>
      <c r="C34" s="62">
        <v>1</v>
      </c>
      <c r="D34" s="62">
        <v>1</v>
      </c>
      <c r="E34" s="62">
        <v>0</v>
      </c>
      <c r="F34" s="62">
        <v>1</v>
      </c>
      <c r="G34" s="62">
        <v>0</v>
      </c>
      <c r="H34" s="30">
        <v>1</v>
      </c>
      <c r="I34" s="57">
        <v>1</v>
      </c>
      <c r="J34" s="57">
        <v>1</v>
      </c>
      <c r="K34" s="57">
        <v>0</v>
      </c>
      <c r="L34" s="94">
        <v>1</v>
      </c>
      <c r="M34" s="57">
        <v>1</v>
      </c>
      <c r="N34" s="57">
        <v>0</v>
      </c>
      <c r="O34" s="57">
        <v>0</v>
      </c>
      <c r="P34" s="57">
        <v>0</v>
      </c>
      <c r="Q34" s="62">
        <v>1</v>
      </c>
      <c r="R34" s="30">
        <v>1</v>
      </c>
      <c r="S34" s="57">
        <v>1</v>
      </c>
      <c r="T34" s="57">
        <v>1</v>
      </c>
      <c r="U34" s="57">
        <v>1</v>
      </c>
      <c r="V34" s="94">
        <v>1</v>
      </c>
      <c r="W34" s="57">
        <v>0</v>
      </c>
      <c r="X34" s="62">
        <v>1</v>
      </c>
      <c r="Y34" s="62">
        <v>1</v>
      </c>
      <c r="Z34" s="57">
        <v>0</v>
      </c>
      <c r="AA34" s="57">
        <v>0</v>
      </c>
      <c r="AB34" s="96">
        <f t="shared" si="0"/>
        <v>16</v>
      </c>
      <c r="AC34" s="60">
        <f t="shared" si="1"/>
        <v>3</v>
      </c>
      <c r="AD34" s="60">
        <f t="shared" si="2"/>
        <v>4</v>
      </c>
      <c r="AE34" s="60">
        <f t="shared" si="3"/>
        <v>2</v>
      </c>
      <c r="AF34" s="60">
        <f t="shared" si="4"/>
        <v>5</v>
      </c>
      <c r="AG34" s="60">
        <f t="shared" si="5"/>
        <v>2</v>
      </c>
      <c r="AH34" s="60">
        <f t="shared" si="6"/>
        <v>16</v>
      </c>
      <c r="AI34" s="96">
        <f t="shared" si="7"/>
        <v>16</v>
      </c>
      <c r="AJ34">
        <f t="shared" si="8"/>
        <v>1</v>
      </c>
      <c r="AK34">
        <f t="shared" si="9"/>
        <v>1</v>
      </c>
      <c r="AL34">
        <f t="shared" si="10"/>
        <v>0</v>
      </c>
      <c r="AM34">
        <f t="shared" si="11"/>
        <v>1</v>
      </c>
      <c r="AN34">
        <f t="shared" si="12"/>
        <v>0</v>
      </c>
      <c r="AO34">
        <f t="shared" si="13"/>
        <v>3</v>
      </c>
    </row>
    <row r="35" spans="1:43">
      <c r="A35" s="93">
        <v>17</v>
      </c>
      <c r="B35" s="21"/>
      <c r="C35" s="62">
        <v>1</v>
      </c>
      <c r="D35" s="62">
        <v>1</v>
      </c>
      <c r="E35" s="62">
        <v>1</v>
      </c>
      <c r="F35" s="62">
        <v>1</v>
      </c>
      <c r="G35" s="62">
        <v>0</v>
      </c>
      <c r="H35" s="30">
        <v>1</v>
      </c>
      <c r="I35" s="57">
        <v>0</v>
      </c>
      <c r="J35" s="57">
        <v>1</v>
      </c>
      <c r="K35" s="57">
        <v>1</v>
      </c>
      <c r="L35" s="94">
        <v>0</v>
      </c>
      <c r="M35" s="57">
        <v>0</v>
      </c>
      <c r="N35" s="57">
        <v>1</v>
      </c>
      <c r="O35" s="57">
        <v>1</v>
      </c>
      <c r="P35" s="57">
        <v>1</v>
      </c>
      <c r="Q35" s="57">
        <v>0</v>
      </c>
      <c r="R35" s="30">
        <v>0</v>
      </c>
      <c r="S35" s="57">
        <v>0</v>
      </c>
      <c r="T35" s="57">
        <v>1</v>
      </c>
      <c r="U35" s="57">
        <v>1</v>
      </c>
      <c r="V35" s="94">
        <v>1</v>
      </c>
      <c r="W35" s="57">
        <v>0</v>
      </c>
      <c r="X35" s="62">
        <v>0</v>
      </c>
      <c r="Y35" s="62">
        <v>0</v>
      </c>
      <c r="Z35" s="62">
        <v>0</v>
      </c>
      <c r="AA35" s="62">
        <v>0</v>
      </c>
      <c r="AB35" s="96">
        <f t="shared" si="0"/>
        <v>17</v>
      </c>
      <c r="AC35" s="60">
        <f t="shared" si="1"/>
        <v>4</v>
      </c>
      <c r="AD35" s="60">
        <f t="shared" si="2"/>
        <v>3</v>
      </c>
      <c r="AE35" s="60">
        <f t="shared" si="3"/>
        <v>3</v>
      </c>
      <c r="AF35" s="60">
        <f t="shared" si="4"/>
        <v>3</v>
      </c>
      <c r="AG35" s="60">
        <f t="shared" si="5"/>
        <v>0</v>
      </c>
      <c r="AH35" s="60">
        <f t="shared" si="6"/>
        <v>13</v>
      </c>
      <c r="AI35" s="96">
        <f t="shared" si="7"/>
        <v>17</v>
      </c>
      <c r="AJ35">
        <f t="shared" si="8"/>
        <v>1</v>
      </c>
      <c r="AK35">
        <f t="shared" si="9"/>
        <v>1</v>
      </c>
      <c r="AL35">
        <f t="shared" si="10"/>
        <v>1</v>
      </c>
      <c r="AM35">
        <f t="shared" si="11"/>
        <v>1</v>
      </c>
      <c r="AN35">
        <f t="shared" si="12"/>
        <v>0</v>
      </c>
      <c r="AO35">
        <f t="shared" si="13"/>
        <v>4</v>
      </c>
    </row>
    <row r="36" spans="1:43">
      <c r="A36" s="93">
        <v>18</v>
      </c>
      <c r="B36" s="21"/>
      <c r="C36" s="62">
        <v>1</v>
      </c>
      <c r="D36" s="62">
        <v>0</v>
      </c>
      <c r="E36" s="62">
        <v>1</v>
      </c>
      <c r="F36" s="62">
        <v>1</v>
      </c>
      <c r="G36" s="62">
        <v>1</v>
      </c>
      <c r="H36" s="30">
        <v>1</v>
      </c>
      <c r="I36" s="57">
        <v>1</v>
      </c>
      <c r="J36" s="57">
        <v>1</v>
      </c>
      <c r="K36" s="57">
        <v>1</v>
      </c>
      <c r="L36" s="94">
        <v>1</v>
      </c>
      <c r="M36" s="57">
        <v>0</v>
      </c>
      <c r="N36" s="62">
        <v>1</v>
      </c>
      <c r="O36" s="62">
        <v>0</v>
      </c>
      <c r="P36" s="62">
        <v>0</v>
      </c>
      <c r="Q36" s="62">
        <v>1</v>
      </c>
      <c r="R36" s="30">
        <v>1</v>
      </c>
      <c r="S36" s="57">
        <v>1</v>
      </c>
      <c r="T36" s="57">
        <v>1</v>
      </c>
      <c r="U36" s="57">
        <v>0</v>
      </c>
      <c r="V36" s="94">
        <v>1</v>
      </c>
      <c r="W36" s="57">
        <v>0</v>
      </c>
      <c r="X36" s="62">
        <v>1</v>
      </c>
      <c r="Y36" s="62">
        <v>0</v>
      </c>
      <c r="Z36" s="62">
        <v>1</v>
      </c>
      <c r="AA36" s="62">
        <v>0</v>
      </c>
      <c r="AB36" s="96">
        <f t="shared" si="0"/>
        <v>18</v>
      </c>
      <c r="AC36" s="60">
        <f t="shared" si="1"/>
        <v>4</v>
      </c>
      <c r="AD36" s="60">
        <f t="shared" si="2"/>
        <v>5</v>
      </c>
      <c r="AE36" s="60">
        <f t="shared" si="3"/>
        <v>2</v>
      </c>
      <c r="AF36" s="60">
        <f t="shared" si="4"/>
        <v>4</v>
      </c>
      <c r="AG36" s="60">
        <f t="shared" si="5"/>
        <v>2</v>
      </c>
      <c r="AH36" s="60">
        <f t="shared" si="6"/>
        <v>17</v>
      </c>
      <c r="AI36" s="96">
        <f t="shared" si="7"/>
        <v>18</v>
      </c>
      <c r="AJ36">
        <f t="shared" si="8"/>
        <v>1</v>
      </c>
      <c r="AK36">
        <f t="shared" si="9"/>
        <v>1</v>
      </c>
      <c r="AL36">
        <f t="shared" si="10"/>
        <v>0</v>
      </c>
      <c r="AM36">
        <f t="shared" si="11"/>
        <v>1</v>
      </c>
      <c r="AN36">
        <f t="shared" si="12"/>
        <v>0</v>
      </c>
      <c r="AO36">
        <f t="shared" si="13"/>
        <v>3</v>
      </c>
    </row>
    <row r="37" spans="1:43">
      <c r="A37" s="93">
        <v>19</v>
      </c>
      <c r="B37" s="21"/>
      <c r="C37" s="62">
        <v>1</v>
      </c>
      <c r="D37" s="62">
        <v>1</v>
      </c>
      <c r="E37" s="62">
        <v>0</v>
      </c>
      <c r="F37" s="62">
        <v>1</v>
      </c>
      <c r="G37" s="62">
        <v>1</v>
      </c>
      <c r="H37" s="30">
        <v>0</v>
      </c>
      <c r="I37" s="57">
        <v>1</v>
      </c>
      <c r="J37" s="57">
        <v>1</v>
      </c>
      <c r="K37" s="57">
        <v>1</v>
      </c>
      <c r="L37" s="94">
        <v>0</v>
      </c>
      <c r="M37" s="57">
        <v>0</v>
      </c>
      <c r="N37" s="57">
        <v>0</v>
      </c>
      <c r="O37" s="57">
        <v>1</v>
      </c>
      <c r="P37" s="57">
        <v>1</v>
      </c>
      <c r="Q37" s="57">
        <v>1</v>
      </c>
      <c r="R37" s="30">
        <v>1</v>
      </c>
      <c r="S37" s="57">
        <v>1</v>
      </c>
      <c r="T37" s="57">
        <v>1</v>
      </c>
      <c r="U37" s="57">
        <v>1</v>
      </c>
      <c r="V37" s="94">
        <v>1</v>
      </c>
      <c r="W37" s="57">
        <v>1</v>
      </c>
      <c r="X37" s="57">
        <v>1</v>
      </c>
      <c r="Y37" s="57">
        <v>1</v>
      </c>
      <c r="Z37" s="57">
        <v>0</v>
      </c>
      <c r="AA37" s="57">
        <v>0</v>
      </c>
      <c r="AB37" s="96">
        <f t="shared" si="0"/>
        <v>19</v>
      </c>
      <c r="AC37" s="60">
        <f t="shared" si="1"/>
        <v>4</v>
      </c>
      <c r="AD37" s="60">
        <f t="shared" si="2"/>
        <v>3</v>
      </c>
      <c r="AE37" s="60">
        <f t="shared" si="3"/>
        <v>3</v>
      </c>
      <c r="AF37" s="60">
        <f t="shared" si="4"/>
        <v>5</v>
      </c>
      <c r="AG37" s="60">
        <f t="shared" si="5"/>
        <v>3</v>
      </c>
      <c r="AH37" s="60">
        <f t="shared" si="6"/>
        <v>18</v>
      </c>
      <c r="AI37" s="96">
        <f t="shared" si="7"/>
        <v>19</v>
      </c>
      <c r="AJ37">
        <f t="shared" si="8"/>
        <v>1</v>
      </c>
      <c r="AK37">
        <f t="shared" si="9"/>
        <v>1</v>
      </c>
      <c r="AL37">
        <f t="shared" si="10"/>
        <v>1</v>
      </c>
      <c r="AM37">
        <f t="shared" si="11"/>
        <v>1</v>
      </c>
      <c r="AN37">
        <f t="shared" si="12"/>
        <v>1</v>
      </c>
      <c r="AO37">
        <f t="shared" si="13"/>
        <v>5</v>
      </c>
    </row>
    <row r="38" spans="1:43">
      <c r="A38" s="93">
        <v>20</v>
      </c>
      <c r="B38" s="21"/>
      <c r="C38" s="62">
        <v>1</v>
      </c>
      <c r="D38" s="62">
        <v>1</v>
      </c>
      <c r="E38" s="62">
        <v>1</v>
      </c>
      <c r="F38" s="62">
        <v>0</v>
      </c>
      <c r="G38" s="62">
        <v>1</v>
      </c>
      <c r="H38" s="30">
        <v>1</v>
      </c>
      <c r="I38" s="57">
        <v>1</v>
      </c>
      <c r="J38" s="57">
        <v>1</v>
      </c>
      <c r="K38" s="57">
        <v>1</v>
      </c>
      <c r="L38" s="94">
        <v>0</v>
      </c>
      <c r="M38" s="57">
        <v>1</v>
      </c>
      <c r="N38" s="57">
        <v>0</v>
      </c>
      <c r="O38" s="57">
        <v>1</v>
      </c>
      <c r="P38" s="57">
        <v>0</v>
      </c>
      <c r="Q38" s="57">
        <v>1</v>
      </c>
      <c r="R38" s="30">
        <v>0</v>
      </c>
      <c r="S38" s="95">
        <v>0</v>
      </c>
      <c r="T38" s="95">
        <v>0</v>
      </c>
      <c r="U38" s="95">
        <v>0</v>
      </c>
      <c r="V38" s="94">
        <v>0</v>
      </c>
      <c r="W38" s="57">
        <v>0</v>
      </c>
      <c r="X38" s="57">
        <v>0</v>
      </c>
      <c r="Y38" s="57">
        <v>0</v>
      </c>
      <c r="Z38" s="62">
        <v>1</v>
      </c>
      <c r="AA38" s="62">
        <v>1</v>
      </c>
      <c r="AB38" s="96">
        <f t="shared" si="0"/>
        <v>20</v>
      </c>
      <c r="AC38" s="60">
        <f t="shared" si="1"/>
        <v>4</v>
      </c>
      <c r="AD38" s="60">
        <f t="shared" si="2"/>
        <v>4</v>
      </c>
      <c r="AE38" s="60">
        <f t="shared" si="3"/>
        <v>3</v>
      </c>
      <c r="AF38" s="60">
        <f t="shared" si="4"/>
        <v>0</v>
      </c>
      <c r="AG38" s="60">
        <f t="shared" si="5"/>
        <v>2</v>
      </c>
      <c r="AH38" s="60">
        <f t="shared" si="6"/>
        <v>13</v>
      </c>
      <c r="AI38" s="96">
        <f t="shared" si="7"/>
        <v>20</v>
      </c>
      <c r="AJ38">
        <f t="shared" si="8"/>
        <v>1</v>
      </c>
      <c r="AK38">
        <f t="shared" si="9"/>
        <v>1</v>
      </c>
      <c r="AL38">
        <f t="shared" si="10"/>
        <v>1</v>
      </c>
      <c r="AM38">
        <f t="shared" si="11"/>
        <v>0</v>
      </c>
      <c r="AN38">
        <f t="shared" si="12"/>
        <v>0</v>
      </c>
      <c r="AO38">
        <f t="shared" si="13"/>
        <v>3</v>
      </c>
    </row>
    <row r="39" spans="1:43">
      <c r="A39" s="93">
        <v>21</v>
      </c>
      <c r="B39" s="21"/>
      <c r="C39" s="62">
        <v>0</v>
      </c>
      <c r="D39" s="62">
        <v>1</v>
      </c>
      <c r="E39" s="62">
        <v>1</v>
      </c>
      <c r="F39" s="62">
        <v>1</v>
      </c>
      <c r="G39" s="62">
        <v>1</v>
      </c>
      <c r="H39" s="30">
        <v>1</v>
      </c>
      <c r="I39" s="57">
        <v>1</v>
      </c>
      <c r="J39" s="57">
        <v>1</v>
      </c>
      <c r="K39" s="57">
        <v>1</v>
      </c>
      <c r="L39" s="94">
        <v>1</v>
      </c>
      <c r="M39" s="57">
        <v>1</v>
      </c>
      <c r="N39" s="57">
        <v>1</v>
      </c>
      <c r="O39" s="57">
        <v>0</v>
      </c>
      <c r="P39" s="57">
        <v>1</v>
      </c>
      <c r="Q39" s="57">
        <v>1</v>
      </c>
      <c r="R39" s="30">
        <v>1</v>
      </c>
      <c r="S39" s="57">
        <v>1</v>
      </c>
      <c r="T39" s="57">
        <v>1</v>
      </c>
      <c r="U39" s="57">
        <v>1</v>
      </c>
      <c r="V39" s="94">
        <v>1</v>
      </c>
      <c r="W39" s="57">
        <v>0</v>
      </c>
      <c r="X39" s="57">
        <v>1</v>
      </c>
      <c r="Y39" s="57">
        <v>1</v>
      </c>
      <c r="Z39" s="57">
        <v>1</v>
      </c>
      <c r="AA39" s="57">
        <v>0</v>
      </c>
      <c r="AB39" s="96">
        <f t="shared" si="0"/>
        <v>21</v>
      </c>
      <c r="AC39" s="60">
        <f t="shared" si="1"/>
        <v>4</v>
      </c>
      <c r="AD39" s="60">
        <f t="shared" si="2"/>
        <v>5</v>
      </c>
      <c r="AE39" s="60">
        <f t="shared" si="3"/>
        <v>4</v>
      </c>
      <c r="AF39" s="60">
        <f t="shared" si="4"/>
        <v>5</v>
      </c>
      <c r="AG39" s="60">
        <f t="shared" si="5"/>
        <v>3</v>
      </c>
      <c r="AH39" s="60">
        <f t="shared" si="6"/>
        <v>21</v>
      </c>
      <c r="AI39" s="96">
        <f t="shared" si="7"/>
        <v>21</v>
      </c>
      <c r="AJ39">
        <f t="shared" si="8"/>
        <v>1</v>
      </c>
      <c r="AK39">
        <f t="shared" si="9"/>
        <v>1</v>
      </c>
      <c r="AL39">
        <f t="shared" si="10"/>
        <v>1</v>
      </c>
      <c r="AM39">
        <f t="shared" si="11"/>
        <v>1</v>
      </c>
      <c r="AN39">
        <f t="shared" si="12"/>
        <v>1</v>
      </c>
      <c r="AO39">
        <f t="shared" si="13"/>
        <v>5</v>
      </c>
    </row>
    <row r="40" spans="1:43">
      <c r="A40" s="93">
        <v>22</v>
      </c>
      <c r="B40" s="21"/>
      <c r="C40" s="62">
        <v>1</v>
      </c>
      <c r="D40" s="62">
        <v>1</v>
      </c>
      <c r="E40" s="62">
        <v>1</v>
      </c>
      <c r="F40" s="62">
        <v>1</v>
      </c>
      <c r="G40" s="62">
        <v>0</v>
      </c>
      <c r="H40" s="30">
        <v>0</v>
      </c>
      <c r="I40" s="57">
        <v>1</v>
      </c>
      <c r="J40" s="57">
        <v>1</v>
      </c>
      <c r="K40" s="57">
        <v>1</v>
      </c>
      <c r="L40" s="94">
        <v>1</v>
      </c>
      <c r="M40" s="57">
        <v>1</v>
      </c>
      <c r="N40" s="57">
        <v>1</v>
      </c>
      <c r="O40" s="57">
        <v>0</v>
      </c>
      <c r="P40" s="57">
        <v>0</v>
      </c>
      <c r="Q40" s="57">
        <v>1</v>
      </c>
      <c r="R40" s="30">
        <v>1</v>
      </c>
      <c r="S40" s="57">
        <v>0</v>
      </c>
      <c r="T40" s="57">
        <v>1</v>
      </c>
      <c r="U40" s="57">
        <v>1</v>
      </c>
      <c r="V40" s="94">
        <v>1</v>
      </c>
      <c r="W40" s="57">
        <v>0</v>
      </c>
      <c r="X40" s="62">
        <v>0</v>
      </c>
      <c r="Y40" s="62">
        <v>0</v>
      </c>
      <c r="Z40" s="62">
        <v>0</v>
      </c>
      <c r="AA40" s="62">
        <v>0</v>
      </c>
      <c r="AB40" s="96">
        <f t="shared" si="0"/>
        <v>22</v>
      </c>
      <c r="AC40" s="60">
        <f t="shared" si="1"/>
        <v>4</v>
      </c>
      <c r="AD40" s="60">
        <f t="shared" si="2"/>
        <v>4</v>
      </c>
      <c r="AE40" s="60">
        <f t="shared" si="3"/>
        <v>3</v>
      </c>
      <c r="AF40" s="60">
        <f t="shared" si="4"/>
        <v>4</v>
      </c>
      <c r="AG40" s="60">
        <f t="shared" si="5"/>
        <v>0</v>
      </c>
      <c r="AH40" s="60">
        <f t="shared" si="6"/>
        <v>15</v>
      </c>
      <c r="AI40" s="96">
        <f t="shared" si="7"/>
        <v>22</v>
      </c>
      <c r="AJ40">
        <f t="shared" si="8"/>
        <v>1</v>
      </c>
      <c r="AK40">
        <f t="shared" si="9"/>
        <v>1</v>
      </c>
      <c r="AL40">
        <f t="shared" si="10"/>
        <v>1</v>
      </c>
      <c r="AM40">
        <f t="shared" si="11"/>
        <v>1</v>
      </c>
      <c r="AN40">
        <f t="shared" si="12"/>
        <v>0</v>
      </c>
      <c r="AO40">
        <f t="shared" si="13"/>
        <v>4</v>
      </c>
    </row>
    <row r="41" spans="1:43">
      <c r="A41" s="93">
        <v>23</v>
      </c>
      <c r="B41" s="21"/>
      <c r="C41" s="62">
        <v>1</v>
      </c>
      <c r="D41" s="62">
        <v>1</v>
      </c>
      <c r="E41" s="62">
        <v>1</v>
      </c>
      <c r="F41" s="62">
        <v>1</v>
      </c>
      <c r="G41" s="62">
        <v>1</v>
      </c>
      <c r="H41" s="30">
        <v>1</v>
      </c>
      <c r="I41" s="57">
        <v>1</v>
      </c>
      <c r="J41" s="57">
        <v>1</v>
      </c>
      <c r="K41" s="57">
        <v>1</v>
      </c>
      <c r="L41" s="94">
        <v>1</v>
      </c>
      <c r="M41" s="57">
        <v>0</v>
      </c>
      <c r="N41" s="62">
        <v>1</v>
      </c>
      <c r="O41" s="62">
        <v>1</v>
      </c>
      <c r="P41" s="62">
        <v>1</v>
      </c>
      <c r="Q41" s="62">
        <v>1</v>
      </c>
      <c r="R41" s="30">
        <v>1</v>
      </c>
      <c r="S41" s="57">
        <v>1</v>
      </c>
      <c r="T41" s="57">
        <v>1</v>
      </c>
      <c r="U41" s="57">
        <v>1</v>
      </c>
      <c r="V41" s="94">
        <v>1</v>
      </c>
      <c r="W41" s="57">
        <v>0</v>
      </c>
      <c r="X41" s="57">
        <v>0</v>
      </c>
      <c r="Y41" s="62">
        <v>1</v>
      </c>
      <c r="Z41" s="62">
        <v>1</v>
      </c>
      <c r="AA41" s="62">
        <v>1</v>
      </c>
      <c r="AB41" s="96">
        <f t="shared" si="0"/>
        <v>23</v>
      </c>
      <c r="AC41" s="60">
        <f t="shared" si="1"/>
        <v>5</v>
      </c>
      <c r="AD41" s="60">
        <f t="shared" si="2"/>
        <v>5</v>
      </c>
      <c r="AE41" s="60">
        <f t="shared" si="3"/>
        <v>4</v>
      </c>
      <c r="AF41" s="60">
        <f t="shared" si="4"/>
        <v>5</v>
      </c>
      <c r="AG41" s="60">
        <f t="shared" si="5"/>
        <v>3</v>
      </c>
      <c r="AH41" s="60">
        <f t="shared" si="6"/>
        <v>22</v>
      </c>
      <c r="AI41" s="96">
        <f t="shared" si="7"/>
        <v>23</v>
      </c>
      <c r="AJ41">
        <f t="shared" si="8"/>
        <v>1</v>
      </c>
      <c r="AK41">
        <f t="shared" si="9"/>
        <v>1</v>
      </c>
      <c r="AL41">
        <f t="shared" si="10"/>
        <v>1</v>
      </c>
      <c r="AM41">
        <f t="shared" si="11"/>
        <v>1</v>
      </c>
      <c r="AN41">
        <f t="shared" si="12"/>
        <v>1</v>
      </c>
      <c r="AO41">
        <f t="shared" si="13"/>
        <v>5</v>
      </c>
    </row>
    <row r="42" spans="1:43">
      <c r="A42" s="93">
        <v>24</v>
      </c>
      <c r="B42" s="21"/>
      <c r="C42" s="62">
        <v>1</v>
      </c>
      <c r="D42" s="62">
        <v>1</v>
      </c>
      <c r="E42" s="62">
        <v>1</v>
      </c>
      <c r="F42" s="62">
        <v>1</v>
      </c>
      <c r="G42" s="62">
        <v>1</v>
      </c>
      <c r="H42" s="30">
        <v>1</v>
      </c>
      <c r="I42" s="57">
        <v>0</v>
      </c>
      <c r="J42" s="57">
        <v>1</v>
      </c>
      <c r="K42" s="57">
        <v>1</v>
      </c>
      <c r="L42" s="94">
        <v>1</v>
      </c>
      <c r="M42" s="57">
        <v>1</v>
      </c>
      <c r="N42" s="57">
        <v>0</v>
      </c>
      <c r="O42" s="57">
        <v>0</v>
      </c>
      <c r="P42" s="57">
        <v>1</v>
      </c>
      <c r="Q42" s="57">
        <v>1</v>
      </c>
      <c r="R42" s="30">
        <v>0</v>
      </c>
      <c r="S42" s="57">
        <v>1</v>
      </c>
      <c r="T42" s="57">
        <v>1</v>
      </c>
      <c r="U42" s="57">
        <v>1</v>
      </c>
      <c r="V42" s="94">
        <v>1</v>
      </c>
      <c r="W42" s="57">
        <v>0</v>
      </c>
      <c r="X42" s="62">
        <v>1</v>
      </c>
      <c r="Y42" s="62">
        <v>1</v>
      </c>
      <c r="Z42" s="62">
        <v>1</v>
      </c>
      <c r="AA42" s="62">
        <v>1</v>
      </c>
      <c r="AB42" s="96">
        <f t="shared" si="0"/>
        <v>24</v>
      </c>
      <c r="AC42" s="60">
        <f t="shared" si="1"/>
        <v>5</v>
      </c>
      <c r="AD42" s="60">
        <f t="shared" si="2"/>
        <v>4</v>
      </c>
      <c r="AE42" s="60">
        <f t="shared" si="3"/>
        <v>3</v>
      </c>
      <c r="AF42" s="60">
        <f t="shared" si="4"/>
        <v>4</v>
      </c>
      <c r="AG42" s="60">
        <f t="shared" si="5"/>
        <v>4</v>
      </c>
      <c r="AH42" s="60">
        <f t="shared" si="6"/>
        <v>20</v>
      </c>
      <c r="AI42" s="96">
        <f t="shared" si="7"/>
        <v>24</v>
      </c>
      <c r="AJ42">
        <f t="shared" si="8"/>
        <v>1</v>
      </c>
      <c r="AK42">
        <f t="shared" si="9"/>
        <v>1</v>
      </c>
      <c r="AL42">
        <f t="shared" si="10"/>
        <v>1</v>
      </c>
      <c r="AM42">
        <f t="shared" si="11"/>
        <v>1</v>
      </c>
      <c r="AN42">
        <f t="shared" si="12"/>
        <v>1</v>
      </c>
      <c r="AO42">
        <f t="shared" si="13"/>
        <v>5</v>
      </c>
    </row>
    <row r="43" spans="1:43">
      <c r="A43" s="93">
        <v>25</v>
      </c>
      <c r="B43" s="21"/>
      <c r="C43" s="62">
        <v>1</v>
      </c>
      <c r="D43" s="62">
        <v>1</v>
      </c>
      <c r="E43" s="62">
        <v>1</v>
      </c>
      <c r="F43" s="62">
        <v>1</v>
      </c>
      <c r="G43" s="62">
        <v>1</v>
      </c>
      <c r="H43" s="30">
        <v>1</v>
      </c>
      <c r="I43" s="57">
        <v>1</v>
      </c>
      <c r="J43" s="57">
        <v>1</v>
      </c>
      <c r="K43" s="57">
        <v>1</v>
      </c>
      <c r="L43" s="94">
        <v>1</v>
      </c>
      <c r="M43" s="57">
        <v>1</v>
      </c>
      <c r="N43" s="57">
        <v>1</v>
      </c>
      <c r="O43" s="57">
        <v>1</v>
      </c>
      <c r="P43" s="57">
        <v>1</v>
      </c>
      <c r="Q43" s="57">
        <v>0</v>
      </c>
      <c r="R43" s="30">
        <v>1</v>
      </c>
      <c r="S43" s="57">
        <v>1</v>
      </c>
      <c r="T43" s="57">
        <v>1</v>
      </c>
      <c r="U43" s="57">
        <v>1</v>
      </c>
      <c r="V43" s="94">
        <v>1</v>
      </c>
      <c r="W43" s="57">
        <v>1</v>
      </c>
      <c r="X43" s="57">
        <v>1</v>
      </c>
      <c r="Y43" s="57">
        <v>1</v>
      </c>
      <c r="Z43" s="57">
        <v>0</v>
      </c>
      <c r="AA43" s="62">
        <v>1</v>
      </c>
      <c r="AB43" s="96">
        <f t="shared" si="0"/>
        <v>25</v>
      </c>
      <c r="AC43" s="60">
        <f t="shared" si="1"/>
        <v>5</v>
      </c>
      <c r="AD43" s="60">
        <f t="shared" si="2"/>
        <v>5</v>
      </c>
      <c r="AE43" s="60">
        <f t="shared" si="3"/>
        <v>4</v>
      </c>
      <c r="AF43" s="60">
        <f t="shared" si="4"/>
        <v>5</v>
      </c>
      <c r="AG43" s="60">
        <f t="shared" si="5"/>
        <v>4</v>
      </c>
      <c r="AH43" s="60">
        <f t="shared" si="6"/>
        <v>23</v>
      </c>
      <c r="AI43" s="96">
        <f t="shared" si="7"/>
        <v>25</v>
      </c>
      <c r="AJ43">
        <f t="shared" si="8"/>
        <v>1</v>
      </c>
      <c r="AK43">
        <f t="shared" si="9"/>
        <v>1</v>
      </c>
      <c r="AL43">
        <f t="shared" si="10"/>
        <v>1</v>
      </c>
      <c r="AM43">
        <f t="shared" si="11"/>
        <v>1</v>
      </c>
      <c r="AN43">
        <f t="shared" si="12"/>
        <v>1</v>
      </c>
      <c r="AO43">
        <f t="shared" si="13"/>
        <v>5</v>
      </c>
    </row>
    <row r="44" spans="1:43" ht="15" customHeight="1" thickBot="1">
      <c r="A44" s="117">
        <f>COUNT(A19:A43)</f>
        <v>25</v>
      </c>
      <c r="B44" s="118"/>
      <c r="C44" s="119"/>
      <c r="D44" s="119"/>
      <c r="E44" s="119"/>
      <c r="F44" s="119"/>
      <c r="G44" s="119"/>
      <c r="H44" s="120"/>
      <c r="I44" s="119"/>
      <c r="J44" s="119"/>
      <c r="K44" s="119"/>
      <c r="L44" s="121"/>
      <c r="M44" s="119"/>
      <c r="N44" s="119"/>
      <c r="O44" s="119"/>
      <c r="P44" s="119"/>
      <c r="Q44" s="119"/>
      <c r="R44" s="120"/>
      <c r="S44" s="119"/>
      <c r="T44" s="119"/>
      <c r="U44" s="119"/>
      <c r="V44" s="121"/>
      <c r="W44" s="119"/>
      <c r="X44" s="119"/>
      <c r="Y44" s="119"/>
      <c r="Z44" s="119"/>
      <c r="AA44" s="119"/>
      <c r="AB44" s="24"/>
      <c r="AC44" s="18"/>
      <c r="AD44" s="18"/>
      <c r="AE44" s="18"/>
      <c r="AF44" s="18"/>
      <c r="AG44" s="18"/>
      <c r="AH44" s="18"/>
      <c r="AI44" s="20"/>
      <c r="AJ44" s="122"/>
      <c r="AK44" s="123"/>
      <c r="AL44" s="123"/>
      <c r="AM44" s="123"/>
      <c r="AN44" s="123"/>
      <c r="AO44" s="18"/>
    </row>
    <row r="45" spans="1:43" ht="18.75">
      <c r="A45" s="14" t="s">
        <v>73</v>
      </c>
      <c r="B45" s="22"/>
      <c r="C45">
        <f>SUM(C19:C43)</f>
        <v>19</v>
      </c>
      <c r="D45">
        <f t="shared" ref="D45:L45" si="14">SUM(D19:D43)</f>
        <v>19</v>
      </c>
      <c r="E45">
        <f t="shared" si="14"/>
        <v>15</v>
      </c>
      <c r="F45">
        <f t="shared" si="14"/>
        <v>14</v>
      </c>
      <c r="G45">
        <f t="shared" si="14"/>
        <v>9</v>
      </c>
      <c r="H45" s="26">
        <f t="shared" si="14"/>
        <v>21</v>
      </c>
      <c r="I45" s="17">
        <f t="shared" si="14"/>
        <v>19</v>
      </c>
      <c r="J45" s="17">
        <f t="shared" si="14"/>
        <v>20</v>
      </c>
      <c r="K45" s="17">
        <f t="shared" si="14"/>
        <v>18</v>
      </c>
      <c r="L45" s="27">
        <f t="shared" si="14"/>
        <v>10</v>
      </c>
      <c r="M45">
        <f t="shared" ref="M45:AA45" si="15">SUM(M19:M43)</f>
        <v>13</v>
      </c>
      <c r="N45">
        <f t="shared" si="15"/>
        <v>14</v>
      </c>
      <c r="O45">
        <f t="shared" si="15"/>
        <v>12</v>
      </c>
      <c r="P45">
        <f t="shared" si="15"/>
        <v>11</v>
      </c>
      <c r="Q45">
        <f t="shared" si="15"/>
        <v>9</v>
      </c>
      <c r="R45" s="26">
        <f t="shared" si="15"/>
        <v>12</v>
      </c>
      <c r="S45" s="17">
        <f t="shared" si="15"/>
        <v>13</v>
      </c>
      <c r="T45" s="17">
        <f t="shared" si="15"/>
        <v>13</v>
      </c>
      <c r="U45" s="17">
        <f t="shared" si="15"/>
        <v>12</v>
      </c>
      <c r="V45" s="27">
        <f t="shared" si="15"/>
        <v>10</v>
      </c>
      <c r="W45">
        <f t="shared" si="15"/>
        <v>6</v>
      </c>
      <c r="X45">
        <f t="shared" si="15"/>
        <v>9</v>
      </c>
      <c r="Y45">
        <f t="shared" si="15"/>
        <v>8</v>
      </c>
      <c r="Z45">
        <f t="shared" si="15"/>
        <v>6</v>
      </c>
      <c r="AA45">
        <f t="shared" si="15"/>
        <v>5</v>
      </c>
      <c r="AB45" s="141" t="s">
        <v>75</v>
      </c>
      <c r="AC45" s="48" t="s">
        <v>18</v>
      </c>
      <c r="AD45" s="49" t="s">
        <v>14</v>
      </c>
      <c r="AE45" s="49" t="s">
        <v>15</v>
      </c>
      <c r="AF45" s="49" t="s">
        <v>16</v>
      </c>
      <c r="AG45" s="67" t="s">
        <v>17</v>
      </c>
      <c r="AH45" s="83"/>
      <c r="AI45" s="139" t="s">
        <v>70</v>
      </c>
      <c r="AJ45" s="113" t="s">
        <v>18</v>
      </c>
      <c r="AK45" s="67" t="s">
        <v>14</v>
      </c>
      <c r="AL45" s="67" t="s">
        <v>15</v>
      </c>
      <c r="AM45" s="67" t="s">
        <v>16</v>
      </c>
      <c r="AN45" s="67" t="s">
        <v>17</v>
      </c>
      <c r="AO45" s="68" t="s">
        <v>71</v>
      </c>
      <c r="AP45" s="69"/>
      <c r="AQ45" s="70"/>
    </row>
    <row r="46" spans="1:43">
      <c r="A46" s="97" t="s">
        <v>74</v>
      </c>
      <c r="B46" s="98"/>
      <c r="C46" s="99">
        <f>C45/$A$43</f>
        <v>0.76</v>
      </c>
      <c r="D46" s="99">
        <f t="shared" ref="D46:L46" si="16">D45/$A$43</f>
        <v>0.76</v>
      </c>
      <c r="E46" s="99">
        <f t="shared" si="16"/>
        <v>0.6</v>
      </c>
      <c r="F46" s="99">
        <f t="shared" si="16"/>
        <v>0.56000000000000005</v>
      </c>
      <c r="G46" s="99">
        <f t="shared" si="16"/>
        <v>0.36</v>
      </c>
      <c r="H46" s="100">
        <f t="shared" si="16"/>
        <v>0.84</v>
      </c>
      <c r="I46" s="99">
        <f t="shared" si="16"/>
        <v>0.76</v>
      </c>
      <c r="J46" s="99">
        <f t="shared" si="16"/>
        <v>0.8</v>
      </c>
      <c r="K46" s="99">
        <f t="shared" si="16"/>
        <v>0.72</v>
      </c>
      <c r="L46" s="101">
        <f t="shared" si="16"/>
        <v>0.4</v>
      </c>
      <c r="M46" s="99">
        <f t="shared" ref="M46:AA46" si="17">M45/$A$43</f>
        <v>0.52</v>
      </c>
      <c r="N46" s="99">
        <f t="shared" si="17"/>
        <v>0.56000000000000005</v>
      </c>
      <c r="O46" s="99">
        <f t="shared" si="17"/>
        <v>0.48</v>
      </c>
      <c r="P46" s="99">
        <f t="shared" si="17"/>
        <v>0.44</v>
      </c>
      <c r="Q46" s="99">
        <f t="shared" si="17"/>
        <v>0.36</v>
      </c>
      <c r="R46" s="100">
        <f t="shared" si="17"/>
        <v>0.48</v>
      </c>
      <c r="S46" s="99">
        <f t="shared" si="17"/>
        <v>0.52</v>
      </c>
      <c r="T46" s="99">
        <f t="shared" si="17"/>
        <v>0.52</v>
      </c>
      <c r="U46" s="99">
        <f t="shared" si="17"/>
        <v>0.48</v>
      </c>
      <c r="V46" s="101">
        <f t="shared" si="17"/>
        <v>0.4</v>
      </c>
      <c r="W46" s="99">
        <f t="shared" si="17"/>
        <v>0.24</v>
      </c>
      <c r="X46" s="99">
        <f t="shared" si="17"/>
        <v>0.36</v>
      </c>
      <c r="Y46" s="99">
        <f t="shared" si="17"/>
        <v>0.32</v>
      </c>
      <c r="Z46" s="99">
        <f t="shared" si="17"/>
        <v>0.24</v>
      </c>
      <c r="AA46" s="102">
        <f t="shared" si="17"/>
        <v>0.2</v>
      </c>
      <c r="AB46" s="142" t="s">
        <v>20</v>
      </c>
      <c r="AC46" s="46" t="s">
        <v>21</v>
      </c>
      <c r="AD46" s="47" t="s">
        <v>21</v>
      </c>
      <c r="AE46" s="47" t="s">
        <v>21</v>
      </c>
      <c r="AF46" s="47" t="s">
        <v>21</v>
      </c>
      <c r="AG46" s="47" t="s">
        <v>21</v>
      </c>
      <c r="AH46" s="50"/>
      <c r="AI46" s="128" t="s">
        <v>64</v>
      </c>
      <c r="AJ46" s="126" t="s">
        <v>21</v>
      </c>
      <c r="AK46" s="127" t="s">
        <v>21</v>
      </c>
      <c r="AL46" s="127" t="s">
        <v>21</v>
      </c>
      <c r="AM46" s="127" t="s">
        <v>21</v>
      </c>
      <c r="AN46" s="127" t="s">
        <v>21</v>
      </c>
      <c r="AO46" s="143" t="s">
        <v>72</v>
      </c>
      <c r="AP46" s="72"/>
      <c r="AQ46" s="73"/>
    </row>
    <row r="47" spans="1:43">
      <c r="A47" s="28"/>
      <c r="B47" s="2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50">
        <v>0</v>
      </c>
      <c r="AC47" s="26">
        <f>COUNTIF(AC19:AC43,0)</f>
        <v>1</v>
      </c>
      <c r="AD47" s="17">
        <f>COUNTIF(AD19:AD43,0)</f>
        <v>0</v>
      </c>
      <c r="AE47" s="17">
        <f>COUNTIF(AE19:AE43,0)</f>
        <v>1</v>
      </c>
      <c r="AF47" s="17">
        <f>COUNTIF(AF19:AF43,0)</f>
        <v>7</v>
      </c>
      <c r="AG47" s="17">
        <f>COUNTIF(AG19:AG43,0)</f>
        <v>8</v>
      </c>
      <c r="AH47" s="52"/>
      <c r="AI47" s="94" t="s">
        <v>61</v>
      </c>
      <c r="AJ47" s="17">
        <f>COUNTIF(AJ19:AJ43,"=1")</f>
        <v>18</v>
      </c>
      <c r="AK47" s="17">
        <f>SUM(AK19:AK43)</f>
        <v>22</v>
      </c>
      <c r="AL47" s="17">
        <f>SUM(AL19:AL43)</f>
        <v>12</v>
      </c>
      <c r="AM47" s="17">
        <f>SUM(AM19:AM43)</f>
        <v>12</v>
      </c>
      <c r="AN47" s="17">
        <f>SUM(AN19:AN43)</f>
        <v>5</v>
      </c>
      <c r="AO47" s="87" t="s">
        <v>77</v>
      </c>
      <c r="AP47" s="140" t="s">
        <v>78</v>
      </c>
      <c r="AQ47" s="144" t="s">
        <v>76</v>
      </c>
    </row>
    <row r="48" spans="1:43">
      <c r="AB48" s="52">
        <v>1</v>
      </c>
      <c r="AC48" s="26">
        <f>COUNTIF(AC19:AC43,1)</f>
        <v>2</v>
      </c>
      <c r="AD48" s="17">
        <f>COUNTIF(AD19:AD43,1)</f>
        <v>1</v>
      </c>
      <c r="AE48" s="17">
        <f>COUNTIF(AE19:AE43,1)</f>
        <v>4</v>
      </c>
      <c r="AF48" s="17">
        <f>COUNTIF(AF19:AF43,1)</f>
        <v>4</v>
      </c>
      <c r="AG48" s="17">
        <f>COUNTIF(AG19:AG43,1)</f>
        <v>7</v>
      </c>
      <c r="AH48" s="52"/>
      <c r="AI48" s="94" t="s">
        <v>62</v>
      </c>
      <c r="AJ48" s="17">
        <f t="shared" ref="AJ48:AO48" si="18">COUNTIF(AJ19:AJ43,"=0")</f>
        <v>7</v>
      </c>
      <c r="AK48" s="17">
        <f t="shared" si="18"/>
        <v>3</v>
      </c>
      <c r="AL48" s="17">
        <f t="shared" si="18"/>
        <v>13</v>
      </c>
      <c r="AM48" s="17">
        <f t="shared" si="18"/>
        <v>13</v>
      </c>
      <c r="AN48" s="17">
        <f t="shared" si="18"/>
        <v>20</v>
      </c>
      <c r="AO48" s="146">
        <f t="shared" si="18"/>
        <v>2</v>
      </c>
      <c r="AP48" s="148">
        <f t="shared" ref="AP48:AP53" si="19">AO48/$A$44</f>
        <v>0.08</v>
      </c>
      <c r="AQ48" s="145">
        <v>0</v>
      </c>
    </row>
    <row r="49" spans="2:43" ht="18.75">
      <c r="G49" s="1" t="s">
        <v>29</v>
      </c>
      <c r="AB49" s="52">
        <v>2</v>
      </c>
      <c r="AC49" s="26">
        <f>COUNTIF(AC19:AC43,2)</f>
        <v>4</v>
      </c>
      <c r="AD49" s="17">
        <f>COUNTIF(AD19:AD43,2)</f>
        <v>2</v>
      </c>
      <c r="AE49" s="17">
        <f>COUNTIF(AE19:AE43,2)</f>
        <v>8</v>
      </c>
      <c r="AF49" s="17">
        <f>COUNTIF(AF19:AF43,2)</f>
        <v>2</v>
      </c>
      <c r="AG49" s="17">
        <f>COUNTIF(AG19:AG43,2)</f>
        <v>5</v>
      </c>
      <c r="AH49" s="52"/>
      <c r="AI49" s="115" t="s">
        <v>46</v>
      </c>
      <c r="AJ49" s="129">
        <f>AJ47+AJ48-$A$44</f>
        <v>0</v>
      </c>
      <c r="AK49" s="129">
        <f>AK47+AK48-$A$44</f>
        <v>0</v>
      </c>
      <c r="AL49" s="129">
        <f>AL47+AL48-$A$44</f>
        <v>0</v>
      </c>
      <c r="AM49" s="129">
        <f>AM47+AM48-$A$44</f>
        <v>0</v>
      </c>
      <c r="AN49" s="129">
        <f>AN47+AN48-$A$44</f>
        <v>0</v>
      </c>
      <c r="AO49" s="146">
        <f>COUNTIF(AO19:AO43,"=1")</f>
        <v>5</v>
      </c>
      <c r="AP49" s="148">
        <f t="shared" si="19"/>
        <v>0.2</v>
      </c>
      <c r="AQ49" s="145">
        <v>1</v>
      </c>
    </row>
    <row r="50" spans="2:43">
      <c r="AB50" s="52">
        <v>3</v>
      </c>
      <c r="AC50" s="26">
        <f>COUNTIF(AC19:AC43,3)</f>
        <v>9</v>
      </c>
      <c r="AD50" s="17">
        <f>COUNTIF(AD19:AD43,3)</f>
        <v>10</v>
      </c>
      <c r="AE50" s="17">
        <f>COUNTIF(AE19:AE43,3)</f>
        <v>9</v>
      </c>
      <c r="AF50" s="17">
        <f>COUNTIF(AF19:AF43,3)</f>
        <v>2</v>
      </c>
      <c r="AG50" s="51">
        <f>COUNTIF(AG19:AG43,3)</f>
        <v>3</v>
      </c>
      <c r="AH50" s="50"/>
      <c r="AI50" s="130" t="s">
        <v>65</v>
      </c>
      <c r="AJ50" s="132" t="s">
        <v>66</v>
      </c>
      <c r="AK50" s="127" t="s">
        <v>66</v>
      </c>
      <c r="AL50" s="127" t="s">
        <v>66</v>
      </c>
      <c r="AM50" s="127" t="s">
        <v>66</v>
      </c>
      <c r="AN50" s="127" t="s">
        <v>66</v>
      </c>
      <c r="AO50" s="147">
        <f>COUNTIF(AO19:AO43,"=2")</f>
        <v>4</v>
      </c>
      <c r="AP50" s="148">
        <f t="shared" si="19"/>
        <v>0.16</v>
      </c>
      <c r="AQ50" s="145">
        <v>2</v>
      </c>
    </row>
    <row r="51" spans="2:43">
      <c r="AB51" s="52">
        <v>4</v>
      </c>
      <c r="AC51" s="26">
        <f>COUNTIF(AC19:AC43,4)</f>
        <v>6</v>
      </c>
      <c r="AD51" s="17">
        <f>COUNTIF(AD19:AD43,4)</f>
        <v>7</v>
      </c>
      <c r="AE51" s="17">
        <f>COUNTIF(AE19:AE43,4)</f>
        <v>3</v>
      </c>
      <c r="AF51" s="17">
        <f>COUNTIF(AF19:AF43,4)</f>
        <v>4</v>
      </c>
      <c r="AG51" s="51">
        <f>COUNTIF(AG19:AG43,4)</f>
        <v>2</v>
      </c>
      <c r="AH51" s="52"/>
      <c r="AI51" s="114" t="s">
        <v>61</v>
      </c>
      <c r="AJ51" s="29">
        <f t="shared" ref="AJ51:AN52" si="20">AJ47/$A$44</f>
        <v>0.72</v>
      </c>
      <c r="AK51" s="29">
        <f t="shared" si="20"/>
        <v>0.88</v>
      </c>
      <c r="AL51" s="29">
        <f t="shared" si="20"/>
        <v>0.48</v>
      </c>
      <c r="AM51" s="29">
        <f t="shared" si="20"/>
        <v>0.48</v>
      </c>
      <c r="AN51" s="29">
        <f t="shared" si="20"/>
        <v>0.2</v>
      </c>
      <c r="AO51" s="146">
        <f>COUNTIF(AO19:AO43,"=3")</f>
        <v>5</v>
      </c>
      <c r="AP51" s="148">
        <f t="shared" si="19"/>
        <v>0.2</v>
      </c>
      <c r="AQ51" s="145">
        <v>3</v>
      </c>
    </row>
    <row r="52" spans="2:43" ht="15.75" thickBot="1">
      <c r="AB52" s="53">
        <v>5</v>
      </c>
      <c r="AC52" s="54">
        <f>COUNTIF(AC19:AC43,5)</f>
        <v>3</v>
      </c>
      <c r="AD52" s="55">
        <f>COUNTIF(AD19:AD43,5)</f>
        <v>5</v>
      </c>
      <c r="AE52" s="55">
        <f>COUNTIF(AE19:AE43,5)</f>
        <v>0</v>
      </c>
      <c r="AF52" s="55">
        <f>COUNTIF(AF19:AF43,5)</f>
        <v>6</v>
      </c>
      <c r="AG52" s="56">
        <f>COUNTIF(AG19:AG43,5)</f>
        <v>0</v>
      </c>
      <c r="AH52" s="53"/>
      <c r="AI52" s="131" t="s">
        <v>62</v>
      </c>
      <c r="AJ52" s="133">
        <f t="shared" si="20"/>
        <v>0.28000000000000003</v>
      </c>
      <c r="AK52" s="133">
        <f t="shared" si="20"/>
        <v>0.12</v>
      </c>
      <c r="AL52" s="133">
        <f t="shared" si="20"/>
        <v>0.52</v>
      </c>
      <c r="AM52" s="133">
        <f t="shared" si="20"/>
        <v>0.52</v>
      </c>
      <c r="AN52" s="133">
        <f t="shared" si="20"/>
        <v>0.8</v>
      </c>
      <c r="AO52" s="146">
        <f>COUNTIF(AO19:AO43,"=4")</f>
        <v>4</v>
      </c>
      <c r="AP52" s="148">
        <f t="shared" si="19"/>
        <v>0.16</v>
      </c>
      <c r="AQ52" s="145">
        <v>4</v>
      </c>
    </row>
    <row r="53" spans="2:43">
      <c r="AO53" s="147">
        <f>COUNTIF(AO19:AO43,"=5")</f>
        <v>5</v>
      </c>
      <c r="AP53" s="148">
        <f t="shared" si="19"/>
        <v>0.2</v>
      </c>
      <c r="AQ53" s="145">
        <v>5</v>
      </c>
    </row>
    <row r="54" spans="2:43" ht="15.75" thickBot="1">
      <c r="AO54" s="149">
        <f>SUM(AO48:AO53)-$A$44</f>
        <v>0</v>
      </c>
      <c r="AP54" s="89"/>
      <c r="AQ54" s="116" t="s">
        <v>46</v>
      </c>
    </row>
    <row r="55" spans="2:43" ht="15.75" thickBot="1"/>
    <row r="56" spans="2:43">
      <c r="AH56" s="68" t="s">
        <v>48</v>
      </c>
      <c r="AI56" s="69"/>
      <c r="AJ56" s="69"/>
      <c r="AK56" s="69"/>
      <c r="AL56" s="70"/>
    </row>
    <row r="57" spans="2:43">
      <c r="AH57" s="79" t="s">
        <v>49</v>
      </c>
      <c r="AI57" s="80"/>
      <c r="AJ57" s="80"/>
      <c r="AK57" s="80"/>
      <c r="AL57" s="81"/>
    </row>
    <row r="58" spans="2:43">
      <c r="AH58" s="74">
        <f>AVERAGE(AH19:AH43)</f>
        <v>12.68</v>
      </c>
      <c r="AI58" s="65"/>
      <c r="AJ58" s="58" t="s">
        <v>30</v>
      </c>
      <c r="AK58" s="17"/>
      <c r="AL58" s="51"/>
    </row>
    <row r="59" spans="2:43" ht="18.75">
      <c r="B59" s="1"/>
      <c r="U59" s="1"/>
      <c r="AH59" s="75">
        <f>STDEV(AH19:AH43)</f>
        <v>5.5431639581259606</v>
      </c>
      <c r="AI59" s="64"/>
      <c r="AJ59" s="103" t="s">
        <v>31</v>
      </c>
      <c r="AK59" s="17"/>
      <c r="AL59" s="51"/>
      <c r="AO59" s="150"/>
    </row>
    <row r="60" spans="2:43" ht="18.75">
      <c r="AH60" s="76">
        <f>MIN(AH19:AH43)</f>
        <v>5</v>
      </c>
      <c r="AI60" s="64"/>
      <c r="AJ60" s="103" t="s">
        <v>36</v>
      </c>
      <c r="AK60" s="17"/>
      <c r="AL60" s="51"/>
      <c r="AO60" s="1"/>
    </row>
    <row r="61" spans="2:43">
      <c r="AH61" s="76">
        <f>QUARTILE(AH19:AH43,1)</f>
        <v>8</v>
      </c>
      <c r="AI61" s="64"/>
      <c r="AJ61" s="103" t="s">
        <v>33</v>
      </c>
      <c r="AK61" s="17"/>
      <c r="AL61" s="51"/>
    </row>
    <row r="62" spans="2:43">
      <c r="AH62" s="76">
        <f>MEDIAN(AH19:AH43)</f>
        <v>13</v>
      </c>
      <c r="AI62" s="64"/>
      <c r="AJ62" s="103" t="s">
        <v>32</v>
      </c>
      <c r="AK62" s="17"/>
      <c r="AL62" s="51"/>
    </row>
    <row r="63" spans="2:43">
      <c r="AH63" s="76">
        <f>QUARTILE(AH19:AH43,3)</f>
        <v>16</v>
      </c>
      <c r="AI63" s="64"/>
      <c r="AJ63" s="103" t="s">
        <v>34</v>
      </c>
      <c r="AK63" s="17"/>
      <c r="AL63" s="51"/>
    </row>
    <row r="64" spans="2:43">
      <c r="AH64" s="76">
        <f>MAX(AH19:AH43)</f>
        <v>23</v>
      </c>
      <c r="AI64" s="64"/>
      <c r="AJ64" s="103" t="s">
        <v>35</v>
      </c>
      <c r="AK64" s="17"/>
      <c r="AL64" s="51"/>
    </row>
    <row r="65" spans="34:38">
      <c r="AH65" s="77">
        <f>AH64-AH60</f>
        <v>18</v>
      </c>
      <c r="AI65" s="64"/>
      <c r="AJ65" s="103" t="s">
        <v>37</v>
      </c>
      <c r="AK65" s="17"/>
      <c r="AL65" s="51"/>
    </row>
    <row r="66" spans="34:38">
      <c r="AH66" s="77">
        <f>AH63-AH61</f>
        <v>8</v>
      </c>
      <c r="AI66" s="64"/>
      <c r="AJ66" s="103" t="s">
        <v>38</v>
      </c>
      <c r="AK66" s="17"/>
      <c r="AL66" s="51"/>
    </row>
    <row r="67" spans="34:38" ht="15.75" thickBot="1">
      <c r="AH67" s="78">
        <f>MODE(AH19:AH43)</f>
        <v>5</v>
      </c>
      <c r="AI67" s="82"/>
      <c r="AJ67" s="104" t="s">
        <v>45</v>
      </c>
      <c r="AK67" s="55"/>
      <c r="AL67" s="56"/>
    </row>
    <row r="68" spans="34:38">
      <c r="AH68" s="83"/>
      <c r="AI68" s="84"/>
      <c r="AJ68" s="84"/>
      <c r="AK68" s="84"/>
      <c r="AL68" s="85"/>
    </row>
    <row r="69" spans="34:38">
      <c r="AH69" s="71" t="s">
        <v>48</v>
      </c>
      <c r="AI69" s="72"/>
      <c r="AJ69" s="72"/>
      <c r="AK69" s="111"/>
      <c r="AL69" s="112"/>
    </row>
    <row r="70" spans="34:38">
      <c r="AH70" s="71" t="s">
        <v>50</v>
      </c>
      <c r="AI70" s="72"/>
      <c r="AJ70" s="72"/>
      <c r="AK70" s="111"/>
      <c r="AL70" s="112"/>
    </row>
    <row r="71" spans="34:38">
      <c r="AH71" s="87" t="s">
        <v>21</v>
      </c>
      <c r="AI71" s="31"/>
      <c r="AJ71" s="105" t="s">
        <v>44</v>
      </c>
      <c r="AK71" s="43"/>
      <c r="AL71" s="108"/>
    </row>
    <row r="72" spans="34:38">
      <c r="AH72" s="86">
        <f>COUNTIF(AH19:AH43,"&lt;=5")</f>
        <v>3</v>
      </c>
      <c r="AI72" s="65"/>
      <c r="AJ72" s="63" t="s">
        <v>39</v>
      </c>
      <c r="AK72" s="17"/>
      <c r="AL72" s="51"/>
    </row>
    <row r="73" spans="34:38">
      <c r="AH73" s="77">
        <f>COUNTIFS(AH19:AH43,"&gt;=6",AH19:AH43,"&lt;=10")</f>
        <v>7</v>
      </c>
      <c r="AI73" s="64"/>
      <c r="AJ73" s="106" t="s">
        <v>40</v>
      </c>
      <c r="AK73" s="17"/>
      <c r="AL73" s="51"/>
    </row>
    <row r="74" spans="34:38">
      <c r="AH74" s="77">
        <f>COUNTIFS(AH19:AH43,"&gt;=11",AH19:AH43,"&lt;=15")</f>
        <v>7</v>
      </c>
      <c r="AI74" s="64"/>
      <c r="AJ74" s="106" t="s">
        <v>41</v>
      </c>
      <c r="AK74" s="17"/>
      <c r="AL74" s="51"/>
    </row>
    <row r="75" spans="34:38">
      <c r="AH75" s="77">
        <f>COUNTIFS(AH19:AH43,"&gt;=16",AH19:AH43,"&lt;=20")</f>
        <v>5</v>
      </c>
      <c r="AI75" s="64"/>
      <c r="AJ75" s="106" t="s">
        <v>42</v>
      </c>
      <c r="AK75" s="17"/>
      <c r="AL75" s="51"/>
    </row>
    <row r="76" spans="34:38">
      <c r="AH76" s="77">
        <f>COUNTIF(AH19:AH43,"&gt;=21")</f>
        <v>3</v>
      </c>
      <c r="AI76" s="64"/>
      <c r="AJ76" s="106" t="s">
        <v>43</v>
      </c>
      <c r="AK76" s="17"/>
      <c r="AL76" s="51"/>
    </row>
    <row r="77" spans="34:38" ht="15.75" thickBot="1">
      <c r="AH77" s="88">
        <f>SUM(AH72:AH76)-$A$44</f>
        <v>0</v>
      </c>
      <c r="AI77" s="89"/>
      <c r="AJ77" s="107" t="s">
        <v>46</v>
      </c>
      <c r="AK77" s="109"/>
      <c r="AL77" s="110"/>
    </row>
    <row r="85" spans="41:41" ht="18.75">
      <c r="AO85" s="1"/>
    </row>
    <row r="86" spans="41:41" ht="18.75">
      <c r="AO86" s="1"/>
    </row>
    <row r="87" spans="41:41">
      <c r="AO87" s="59"/>
    </row>
  </sheetData>
  <printOptions horizontalCentered="1"/>
  <pageMargins left="0.3" right="0.3" top="0.5" bottom="0.3" header="0" footer="0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5"/>
  <sheetViews>
    <sheetView workbookViewId="0"/>
  </sheetViews>
  <sheetFormatPr defaultRowHeight="15"/>
  <cols>
    <col min="1" max="1" width="3.7109375" customWidth="1"/>
    <col min="13" max="13" width="3.7109375" customWidth="1"/>
  </cols>
  <sheetData>
    <row r="2" spans="2:6" ht="18.75">
      <c r="B2" s="1" t="s">
        <v>47</v>
      </c>
      <c r="F2" t="s">
        <v>51</v>
      </c>
    </row>
    <row r="3" spans="2:6" ht="15.75">
      <c r="B3" s="163" t="s">
        <v>118</v>
      </c>
    </row>
    <row r="4" spans="2:6">
      <c r="B4" t="s">
        <v>115</v>
      </c>
    </row>
    <row r="5" spans="2:6">
      <c r="B5" s="59" t="s">
        <v>113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5"/>
  <sheetViews>
    <sheetView workbookViewId="0"/>
  </sheetViews>
  <sheetFormatPr defaultRowHeight="15"/>
  <cols>
    <col min="1" max="1" width="3.7109375" customWidth="1"/>
    <col min="10" max="10" width="3.7109375" customWidth="1"/>
  </cols>
  <sheetData>
    <row r="2" spans="2:5" ht="18.75">
      <c r="B2" s="1" t="s">
        <v>120</v>
      </c>
      <c r="E2" t="s">
        <v>51</v>
      </c>
    </row>
    <row r="3" spans="2:5" ht="15.75">
      <c r="B3" s="163" t="s">
        <v>119</v>
      </c>
    </row>
    <row r="4" spans="2:5">
      <c r="B4" t="s">
        <v>114</v>
      </c>
    </row>
    <row r="5" spans="2:5">
      <c r="B5" s="59" t="s">
        <v>113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5"/>
  <sheetViews>
    <sheetView workbookViewId="0">
      <selection activeCell="G26" sqref="G26"/>
    </sheetView>
  </sheetViews>
  <sheetFormatPr defaultRowHeight="15"/>
  <cols>
    <col min="1" max="1" width="3.7109375" customWidth="1"/>
    <col min="10" max="10" width="3.7109375" customWidth="1"/>
  </cols>
  <sheetData>
    <row r="2" spans="2:6" ht="18.75">
      <c r="B2" s="150" t="s">
        <v>116</v>
      </c>
      <c r="F2" t="s">
        <v>79</v>
      </c>
    </row>
    <row r="3" spans="2:6" ht="15.75">
      <c r="B3" s="164" t="s">
        <v>117</v>
      </c>
    </row>
    <row r="4" spans="2:6">
      <c r="B4" t="s">
        <v>121</v>
      </c>
    </row>
    <row r="5" spans="2:6">
      <c r="B5" s="59" t="s">
        <v>113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6"/>
  <sheetViews>
    <sheetView workbookViewId="0">
      <selection activeCell="B5" sqref="B5:B6"/>
    </sheetView>
  </sheetViews>
  <sheetFormatPr defaultRowHeight="15"/>
  <cols>
    <col min="1" max="1" width="3.7109375" customWidth="1"/>
    <col min="12" max="12" width="3.7109375" customWidth="1"/>
  </cols>
  <sheetData>
    <row r="2" spans="2:5" ht="18.75">
      <c r="B2" s="1" t="s">
        <v>120</v>
      </c>
      <c r="E2" t="s">
        <v>51</v>
      </c>
    </row>
    <row r="3" spans="2:5" ht="15.75">
      <c r="B3" s="163" t="s">
        <v>122</v>
      </c>
    </row>
    <row r="4" spans="2:5">
      <c r="B4" s="59" t="s">
        <v>81</v>
      </c>
    </row>
    <row r="5" spans="2:5">
      <c r="B5" t="s">
        <v>123</v>
      </c>
    </row>
    <row r="6" spans="2:5">
      <c r="B6" s="59" t="s">
        <v>113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19"/>
  <sheetViews>
    <sheetView workbookViewId="0"/>
  </sheetViews>
  <sheetFormatPr defaultRowHeight="15"/>
  <cols>
    <col min="1" max="1" width="3.7109375" customWidth="1"/>
    <col min="15" max="15" width="3.7109375" customWidth="1"/>
  </cols>
  <sheetData>
    <row r="2" spans="2:18" ht="18.75">
      <c r="B2" s="1" t="str">
        <f>'4x4DataTable'!B2</f>
        <v>Michigan Assessment Consortium</v>
      </c>
      <c r="C2" s="1"/>
      <c r="D2" s="1"/>
      <c r="E2" s="1"/>
      <c r="F2" s="1"/>
      <c r="G2" s="1"/>
      <c r="H2" s="1"/>
      <c r="I2" s="1" t="str">
        <f>'4x4DataTable'!I2</f>
        <v>Common Assessment Development Series</v>
      </c>
    </row>
    <row r="3" spans="2:18" ht="18.75">
      <c r="B3" s="1"/>
      <c r="C3" s="1"/>
      <c r="D3" s="1"/>
      <c r="E3" s="1"/>
      <c r="F3" s="1"/>
      <c r="G3" s="1"/>
      <c r="H3" s="1"/>
      <c r="I3" s="1"/>
    </row>
    <row r="4" spans="2:18" ht="18.75">
      <c r="B4" s="3" t="str">
        <f>'4x4DataTable'!B4</f>
        <v>PresentingResultsExamples 20100505-1240 BRF.xlsx</v>
      </c>
      <c r="C4" s="1"/>
      <c r="D4" s="1"/>
      <c r="E4" s="1"/>
      <c r="F4" s="1"/>
      <c r="G4" s="1"/>
      <c r="H4" s="1"/>
      <c r="I4" s="1" t="str">
        <f>'4x4DataTable'!I4</f>
        <v>Presenting the Results of the Assessment</v>
      </c>
    </row>
    <row r="5" spans="2:18" ht="18.75">
      <c r="B5" s="1"/>
      <c r="C5" s="1"/>
      <c r="D5" s="1"/>
      <c r="E5" s="1"/>
      <c r="F5" s="1"/>
      <c r="G5" s="1"/>
      <c r="H5" s="1"/>
      <c r="I5" s="1"/>
    </row>
    <row r="6" spans="2:18" ht="18.75">
      <c r="B6" s="1" t="s">
        <v>86</v>
      </c>
      <c r="C6" s="1"/>
      <c r="D6" s="1"/>
      <c r="E6" s="1"/>
      <c r="F6" s="1"/>
      <c r="G6" s="1"/>
      <c r="H6" s="1"/>
      <c r="I6" s="1" t="str">
        <f>'4x4DataTable'!I6</f>
        <v>Module Examples</v>
      </c>
    </row>
    <row r="9" spans="2:18" ht="18.75">
      <c r="B9" s="1" t="s">
        <v>84</v>
      </c>
    </row>
    <row r="10" spans="2:18" ht="15.75">
      <c r="B10" s="42" t="s">
        <v>85</v>
      </c>
    </row>
    <row r="11" spans="2:18" ht="15.75">
      <c r="B11" s="42"/>
    </row>
    <row r="12" spans="2:18" ht="18.75">
      <c r="H12" s="1"/>
      <c r="R12" s="1"/>
    </row>
    <row r="13" spans="2:18" ht="18.75">
      <c r="H13" s="1"/>
      <c r="R13" s="1"/>
    </row>
    <row r="14" spans="2:18" ht="18.75">
      <c r="B14" s="62" t="s">
        <v>75</v>
      </c>
      <c r="C14" s="151" t="s">
        <v>82</v>
      </c>
      <c r="D14" s="151" t="s">
        <v>83</v>
      </c>
      <c r="E14" s="62" t="s">
        <v>55</v>
      </c>
      <c r="H14" s="1"/>
      <c r="R14" s="1"/>
    </row>
    <row r="15" spans="2:18">
      <c r="B15" s="127">
        <v>1</v>
      </c>
      <c r="C15" s="152">
        <v>7</v>
      </c>
      <c r="D15" s="152">
        <v>18</v>
      </c>
      <c r="E15" s="127">
        <f>C15+D15</f>
        <v>25</v>
      </c>
      <c r="R15" s="153"/>
    </row>
    <row r="16" spans="2:18">
      <c r="B16" s="62">
        <v>2</v>
      </c>
      <c r="C16" s="151">
        <v>3</v>
      </c>
      <c r="D16" s="151">
        <v>22</v>
      </c>
      <c r="E16" s="62">
        <f>C16+D16</f>
        <v>25</v>
      </c>
    </row>
    <row r="17" spans="2:5">
      <c r="B17" s="62">
        <v>3</v>
      </c>
      <c r="C17" s="151">
        <v>13</v>
      </c>
      <c r="D17" s="151">
        <v>12</v>
      </c>
      <c r="E17" s="62">
        <f>C17+D17</f>
        <v>25</v>
      </c>
    </row>
    <row r="18" spans="2:5">
      <c r="B18" s="62">
        <v>4</v>
      </c>
      <c r="C18" s="151">
        <v>13</v>
      </c>
      <c r="D18" s="151">
        <v>12</v>
      </c>
      <c r="E18" s="62">
        <f>C18+D18</f>
        <v>25</v>
      </c>
    </row>
    <row r="19" spans="2:5">
      <c r="B19" s="62">
        <v>5</v>
      </c>
      <c r="C19" s="151">
        <v>20</v>
      </c>
      <c r="D19" s="151">
        <v>5</v>
      </c>
      <c r="E19" s="62">
        <f>C19+D19</f>
        <v>25</v>
      </c>
    </row>
  </sheetData>
  <printOptions horizontalCentered="1"/>
  <pageMargins left="0.7" right="0.7" top="0.7" bottom="0.7" header="0" footer="0"/>
  <pageSetup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5"/>
  <sheetViews>
    <sheetView workbookViewId="0"/>
  </sheetViews>
  <sheetFormatPr defaultRowHeight="15"/>
  <cols>
    <col min="1" max="1" width="3.7109375" customWidth="1"/>
    <col min="11" max="11" width="3.7109375" customWidth="1"/>
  </cols>
  <sheetData>
    <row r="2" spans="2:7" ht="18.75">
      <c r="B2" s="1" t="s">
        <v>124</v>
      </c>
      <c r="G2" t="s">
        <v>87</v>
      </c>
    </row>
    <row r="3" spans="2:7" ht="15.75">
      <c r="B3" s="163" t="s">
        <v>126</v>
      </c>
    </row>
    <row r="4" spans="2:7" ht="15.75">
      <c r="B4" s="163" t="s">
        <v>125</v>
      </c>
    </row>
    <row r="5" spans="2:7">
      <c r="B5" s="59" t="s">
        <v>127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32"/>
  <sheetViews>
    <sheetView workbookViewId="0">
      <selection activeCell="B5" sqref="B5"/>
    </sheetView>
  </sheetViews>
  <sheetFormatPr defaultRowHeight="15"/>
  <cols>
    <col min="1" max="1" width="3.7109375" customWidth="1"/>
    <col min="11" max="11" width="3.7109375" customWidth="1"/>
  </cols>
  <sheetData>
    <row r="2" spans="2:7" ht="18.75">
      <c r="B2" s="1" t="s">
        <v>129</v>
      </c>
      <c r="G2" t="s">
        <v>128</v>
      </c>
    </row>
    <row r="3" spans="2:7" ht="15.75">
      <c r="B3" s="163" t="s">
        <v>126</v>
      </c>
    </row>
    <row r="4" spans="2:7" ht="15.75">
      <c r="B4" s="163" t="s">
        <v>125</v>
      </c>
    </row>
    <row r="5" spans="2:7">
      <c r="B5" s="59" t="s">
        <v>127</v>
      </c>
    </row>
    <row r="30" spans="2:2">
      <c r="B30" t="s">
        <v>88</v>
      </c>
    </row>
    <row r="31" spans="2:2">
      <c r="B31" t="s">
        <v>89</v>
      </c>
    </row>
    <row r="32" spans="2:2">
      <c r="B32" t="s">
        <v>90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4x4DataTable</vt:lpstr>
      <vt:lpstr>RESxLTtable</vt:lpstr>
      <vt:lpstr>RESxLT-CVBchart</vt:lpstr>
      <vt:lpstr>RESxLT-histoScoreBands</vt:lpstr>
      <vt:lpstr>RESxLT=100SVBchart</vt:lpstr>
      <vt:lpstr>RESxLT-histoLTsProf</vt:lpstr>
      <vt:lpstr>PROFxSTD-table</vt:lpstr>
      <vt:lpstr>PROFxSTD-VCBchart</vt:lpstr>
      <vt:lpstr>PROFxSTD-VSBchart</vt:lpstr>
      <vt:lpstr>RptMeas-table</vt:lpstr>
      <vt:lpstr>RM-100SVBchart</vt:lpstr>
      <vt:lpstr>RM-LineGraph1</vt:lpstr>
      <vt:lpstr>RM-VCBgraph</vt:lpstr>
      <vt:lpstr>RM-LineGraph2</vt:lpstr>
      <vt:lpstr>'4x4DataTable'!Print_Area</vt:lpstr>
      <vt:lpstr>'PROFxSTD-table'!Print_Area</vt:lpstr>
      <vt:lpstr>'PROFxSTD-VCBchart'!Print_Area</vt:lpstr>
      <vt:lpstr>'PROFxSTD-VSBchart'!Print_Area</vt:lpstr>
      <vt:lpstr>'RESxLT=100SVBchart'!Print_Area</vt:lpstr>
      <vt:lpstr>'RESxLT-CVBchart'!Print_Area</vt:lpstr>
      <vt:lpstr>'RESxLT-histoLTsProf'!Print_Area</vt:lpstr>
      <vt:lpstr>'RESxLT-histoScoreBands'!Print_Area</vt:lpstr>
      <vt:lpstr>RESxLTtable!Print_Area</vt:lpstr>
      <vt:lpstr>'RM-100SVBchart'!Print_Area</vt:lpstr>
      <vt:lpstr>'RM-LineGraph1'!Print_Area</vt:lpstr>
      <vt:lpstr>'RM-LineGraph2'!Print_Area</vt:lpstr>
      <vt:lpstr>'RM-VCBgraph'!Print_Area</vt:lpstr>
      <vt:lpstr>'RptMeas-table'!Print_Area</vt:lpstr>
    </vt:vector>
  </TitlesOfParts>
  <Company>Wayne RESA / DACTM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R. Fay, PhD</dc:creator>
  <cp:lastModifiedBy>Bruce R. Fay, PhD</cp:lastModifiedBy>
  <cp:lastPrinted>2011-02-18T01:06:43Z</cp:lastPrinted>
  <dcterms:created xsi:type="dcterms:W3CDTF">2010-05-04T17:48:05Z</dcterms:created>
  <dcterms:modified xsi:type="dcterms:W3CDTF">2011-02-18T01:09:02Z</dcterms:modified>
</cp:coreProperties>
</file>